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120" windowHeight="10095" activeTab="1"/>
  </bookViews>
  <sheets>
    <sheet name="DADOS" sheetId="6" r:id="rId1"/>
    <sheet name="ORÇAMENTO" sheetId="1" r:id="rId2"/>
    <sheet name="CFF" sheetId="2" r:id="rId3"/>
    <sheet name="BDI" sheetId="4" r:id="rId4"/>
    <sheet name="CÁLCULO" sheetId="5" r:id="rId5"/>
  </sheets>
  <externalReferences>
    <externalReference r:id="rId6"/>
    <externalReference r:id="rId7"/>
  </externalReferences>
  <definedNames>
    <definedName name="BDI.Opcao" hidden="1">[1]DADOS!$F$18</definedName>
    <definedName name="BDI.TipoObra" hidden="1">[1]BDI!$A$141:$A$149</definedName>
    <definedName name="DESONERACAO" hidden="1">IF(OR(Import.Desoneracao="DESONERADO",Import.Desoneracao="SIM"),"SIM","NÃO")</definedName>
    <definedName name="Import.Desoneracao" hidden="1">OFFSET([1]DADOS!$G$18,0,-1)</definedName>
    <definedName name="Import.Município" hidden="1">[1]DADOS!$F$6</definedName>
    <definedName name="Import.RespOrçamento" hidden="1">[1]DADOS!$F$22:$F$24</definedName>
    <definedName name="ORÇAMENTO.CustoUnitario" hidden="1">ROUND(ORÇAMENTO!$Q1,15-13*ORÇAMENTO!$AB$10)</definedName>
    <definedName name="ORÇAMENTO.PrecoUnitarioLicitado" hidden="1">ORÇAMENTO!$AH1</definedName>
    <definedName name="TIPOORCAMENTO" hidden="1">IF(VALUE([2]MENU!$O$3)=2,"Licitado","Proposto")</definedName>
  </definedNames>
  <calcPr calcId="125725"/>
</workbook>
</file>

<file path=xl/calcChain.xml><?xml version="1.0" encoding="utf-8"?>
<calcChain xmlns="http://schemas.openxmlformats.org/spreadsheetml/2006/main">
  <c r="I30" i="1"/>
  <c r="H22" l="1"/>
  <c r="F20" i="5" s="1"/>
  <c r="C38"/>
  <c r="C39"/>
  <c r="C40"/>
  <c r="C41"/>
  <c r="F41"/>
  <c r="F40"/>
  <c r="F39"/>
  <c r="F38"/>
  <c r="F37"/>
  <c r="C37"/>
  <c r="F28"/>
  <c r="C28"/>
  <c r="I31" i="1"/>
  <c r="C32" i="5"/>
  <c r="C33"/>
  <c r="C34"/>
  <c r="C35"/>
  <c r="C31"/>
  <c r="F35"/>
  <c r="F32"/>
  <c r="F33"/>
  <c r="F34"/>
  <c r="F31"/>
  <c r="F24"/>
  <c r="F23"/>
  <c r="F22"/>
  <c r="C24"/>
  <c r="C23"/>
  <c r="C22"/>
  <c r="C21"/>
  <c r="C20"/>
  <c r="F19"/>
  <c r="C19"/>
  <c r="F18"/>
  <c r="C18"/>
  <c r="F17"/>
  <c r="C17"/>
  <c r="C16"/>
  <c r="C15"/>
  <c r="I17" i="1"/>
  <c r="C19" i="2"/>
  <c r="C18"/>
  <c r="C17"/>
  <c r="C16"/>
  <c r="C15"/>
  <c r="I41" i="1" l="1"/>
  <c r="I42"/>
  <c r="I35"/>
  <c r="I36"/>
  <c r="I37"/>
  <c r="I38"/>
  <c r="I40"/>
  <c r="I43"/>
  <c r="I44"/>
  <c r="I34"/>
  <c r="F27" i="5"/>
  <c r="F29"/>
  <c r="F26"/>
  <c r="F15"/>
  <c r="F14"/>
  <c r="D10" i="6"/>
  <c r="D9"/>
  <c r="C27" i="5"/>
  <c r="C29"/>
  <c r="C26"/>
  <c r="C14"/>
  <c r="C36"/>
  <c r="C30"/>
  <c r="C25"/>
  <c r="C13"/>
  <c r="I10"/>
  <c r="H10"/>
  <c r="G8"/>
  <c r="B10"/>
  <c r="B9"/>
  <c r="B8"/>
  <c r="I20" i="1"/>
  <c r="I29"/>
  <c r="I32"/>
  <c r="I28"/>
  <c r="I25"/>
  <c r="I26"/>
  <c r="I24"/>
  <c r="I19"/>
  <c r="I21"/>
  <c r="I22"/>
  <c r="I16"/>
  <c r="I15" s="1"/>
  <c r="B10" i="4"/>
  <c r="B9"/>
  <c r="I14"/>
  <c r="I18"/>
  <c r="H24" s="1"/>
  <c r="C14" i="2"/>
  <c r="I8"/>
  <c r="L10"/>
  <c r="B10"/>
  <c r="B9"/>
  <c r="I27" i="1" l="1"/>
  <c r="I23"/>
  <c r="D16" i="2" s="1"/>
  <c r="I20" s="1"/>
  <c r="I39" i="1"/>
  <c r="D19" i="2" s="1"/>
  <c r="L19" s="1"/>
  <c r="I33" i="1"/>
  <c r="D18" i="2" s="1"/>
  <c r="D17"/>
  <c r="K20" s="1"/>
  <c r="H20"/>
  <c r="I18" i="1"/>
  <c r="D15" i="2" s="1"/>
  <c r="J20" s="1"/>
  <c r="D14"/>
  <c r="L16" l="1"/>
  <c r="G20"/>
  <c r="G24" s="1"/>
  <c r="L18"/>
  <c r="L17"/>
  <c r="H46" i="1"/>
  <c r="H48" s="1"/>
  <c r="F13" i="6" s="1"/>
  <c r="D20" i="2"/>
  <c r="E19" s="1"/>
  <c r="F20"/>
  <c r="F22" s="1"/>
  <c r="J24"/>
  <c r="I24"/>
  <c r="K24"/>
  <c r="L15"/>
  <c r="H24"/>
  <c r="L14"/>
  <c r="E14" l="1"/>
  <c r="L20"/>
  <c r="L24" s="1"/>
  <c r="E18"/>
  <c r="G21" s="1"/>
  <c r="E16"/>
  <c r="E15"/>
  <c r="J21" s="1"/>
  <c r="E17"/>
  <c r="K21" s="1"/>
  <c r="F24"/>
  <c r="F25" s="1"/>
  <c r="G22"/>
  <c r="H21" l="1"/>
  <c r="I21"/>
  <c r="F21"/>
  <c r="F23" s="1"/>
  <c r="G23" s="1"/>
  <c r="E20"/>
  <c r="G25"/>
  <c r="H22"/>
  <c r="L21" l="1"/>
  <c r="H23"/>
  <c r="I23" s="1"/>
  <c r="J23" s="1"/>
  <c r="K23" s="1"/>
  <c r="L23" s="1"/>
  <c r="H25"/>
  <c r="I22"/>
  <c r="J22" l="1"/>
  <c r="I25"/>
  <c r="K22" l="1"/>
  <c r="L22" s="1"/>
  <c r="J25"/>
  <c r="K25" l="1"/>
  <c r="L25" l="1"/>
</calcChain>
</file>

<file path=xl/sharedStrings.xml><?xml version="1.0" encoding="utf-8"?>
<sst xmlns="http://schemas.openxmlformats.org/spreadsheetml/2006/main" count="308" uniqueCount="185">
  <si>
    <t>DESCRIÇÃO</t>
  </si>
  <si>
    <t>TOTAL</t>
  </si>
  <si>
    <t>PREFEITURA MUNICIPAL DE MOCOCA</t>
  </si>
  <si>
    <t>Rua XV de Novembro, 360 - Centro - Mococa - São Paulo</t>
  </si>
  <si>
    <t>Tel: (19) 3656 - 9800</t>
  </si>
  <si>
    <t>Portal da Cidadania: www.mococa.sp.gov.br</t>
  </si>
  <si>
    <t>FONTE</t>
  </si>
  <si>
    <t>CÓDIGO</t>
  </si>
  <si>
    <t>ITEM</t>
  </si>
  <si>
    <t>1.1</t>
  </si>
  <si>
    <t>1.2</t>
  </si>
  <si>
    <t>3.1</t>
  </si>
  <si>
    <t>2.1</t>
  </si>
  <si>
    <t>2.2</t>
  </si>
  <si>
    <t>3.2</t>
  </si>
  <si>
    <t>2.3</t>
  </si>
  <si>
    <t>2.4</t>
  </si>
  <si>
    <t>DESCRIÇÃO DOS SERVIÇOS</t>
  </si>
  <si>
    <t>%</t>
  </si>
  <si>
    <t>MÊS 01</t>
  </si>
  <si>
    <t>MÊS 02</t>
  </si>
  <si>
    <t>MÊS 03</t>
  </si>
  <si>
    <t>MÊS 04</t>
  </si>
  <si>
    <t>MÊS 05</t>
  </si>
  <si>
    <t>Total em R$</t>
  </si>
  <si>
    <t>Total em %</t>
  </si>
  <si>
    <t>Total acumulado em R$</t>
  </si>
  <si>
    <t>Total acumulado em %</t>
  </si>
  <si>
    <t>ISS</t>
  </si>
  <si>
    <t>VALOR DOS SERVIÇOS</t>
  </si>
  <si>
    <t>SERVIÇOS A SEREM EXECUTADOS POR PERIODO</t>
  </si>
  <si>
    <t xml:space="preserve">TOTAL </t>
  </si>
  <si>
    <t>CFF- CRONOGRAMA FÍSICO FINANCEIRO</t>
  </si>
  <si>
    <t>PLANILHA ANALÍTICA DO BDI</t>
  </si>
  <si>
    <t xml:space="preserve">ITEM </t>
  </si>
  <si>
    <t>3.3</t>
  </si>
  <si>
    <t>Administração central</t>
  </si>
  <si>
    <t xml:space="preserve">Impostos e Taxas </t>
  </si>
  <si>
    <t>PIS</t>
  </si>
  <si>
    <t>Cofins</t>
  </si>
  <si>
    <t>Taxa de Risco</t>
  </si>
  <si>
    <t>Seguro</t>
  </si>
  <si>
    <t>Risco</t>
  </si>
  <si>
    <t>Garantia</t>
  </si>
  <si>
    <t>Dispesa Financeira</t>
  </si>
  <si>
    <t>Lucro</t>
  </si>
  <si>
    <t xml:space="preserve">BDI TOTAL </t>
  </si>
  <si>
    <t>SERVIÇO</t>
  </si>
  <si>
    <t>CÁLCULO</t>
  </si>
  <si>
    <t>Descrição do cálculo</t>
  </si>
  <si>
    <t>MC- MEMORIAL DE CÁLCULO</t>
  </si>
  <si>
    <t>DADOS E INFORMAÇÕES DO EMPREENDIMENTO</t>
  </si>
  <si>
    <t xml:space="preserve">VALOR DE REPASSE </t>
  </si>
  <si>
    <t>R$ XXXXX,XX</t>
  </si>
  <si>
    <t xml:space="preserve">VALOR DE CONTRAPARTIDA </t>
  </si>
  <si>
    <t xml:space="preserve">RESPONSAVÊL TÉCNICO </t>
  </si>
  <si>
    <t>CREA / CAU</t>
  </si>
  <si>
    <t xml:space="preserve">REGIME PREVIDENCIÁRIO PREVISTO PARA OBRA </t>
  </si>
  <si>
    <t xml:space="preserve">DATA BASE </t>
  </si>
  <si>
    <t>RENAN AUGUSTO DE CARVALHO</t>
  </si>
  <si>
    <t>CARGO / FUNÇÃO</t>
  </si>
  <si>
    <t>LICITAÇÃO</t>
  </si>
  <si>
    <t>DATA DE EMISSÃO DA LICITAÇÃO: XX/XX/XXXX</t>
  </si>
  <si>
    <t>Nº DE CONTRATO COM A EMPRESA : XXX/20XX</t>
  </si>
  <si>
    <t xml:space="preserve">NOME DA EMPRESA: </t>
  </si>
  <si>
    <t xml:space="preserve">CNPJ DA EMPRESA: </t>
  </si>
  <si>
    <t xml:space="preserve">TIPO DE LICITAÇÃO : </t>
  </si>
  <si>
    <t xml:space="preserve">ART Nº </t>
  </si>
  <si>
    <t>ACOMPANHAMENTO</t>
  </si>
  <si>
    <t xml:space="preserve">1ª MEDIÇÃO </t>
  </si>
  <si>
    <t xml:space="preserve">2ª MEDIÇÃO </t>
  </si>
  <si>
    <t xml:space="preserve">3ª MEDIÇÃO </t>
  </si>
  <si>
    <t xml:space="preserve">4ª MEDIÇÃO </t>
  </si>
  <si>
    <t xml:space="preserve">MEDIÇÃO Nº </t>
  </si>
  <si>
    <t>VALOR MEDIDO NO PERIODO</t>
  </si>
  <si>
    <t>DATA DA MEDIÇÃO</t>
  </si>
  <si>
    <t>XX/XX/XXXX</t>
  </si>
  <si>
    <t xml:space="preserve">PO - Planilha Orçamentária </t>
  </si>
  <si>
    <r>
      <t xml:space="preserve">Obs: </t>
    </r>
    <r>
      <rPr>
        <sz val="11"/>
        <color rgb="FFFF0000"/>
        <rFont val="Calibri"/>
        <family val="2"/>
        <scheme val="minor"/>
      </rPr>
      <t xml:space="preserve">"teve termo aditivo de prazo", teve termo aditivo de valor", obra paralizada de tal a tal dia. Obra finalizada tal data </t>
    </r>
  </si>
  <si>
    <t>VALOR MÁXIMO UNITÁRIO</t>
  </si>
  <si>
    <t>UNID.</t>
  </si>
  <si>
    <t>QUANTIDADE</t>
  </si>
  <si>
    <t>VALOR MAXIMO TOTAL</t>
  </si>
  <si>
    <t>SECRETARIA MUNICIPAL DE ENGENHARIA E INFRAESTRUTURA URBANA</t>
  </si>
  <si>
    <t>SECRETÁRIO MUNICIPAL</t>
  </si>
  <si>
    <t>SERVIÇOS PRELIMINARES</t>
  </si>
  <si>
    <t>02.08.020</t>
  </si>
  <si>
    <t>CDHU</t>
  </si>
  <si>
    <t>Placa de identificação para obra</t>
  </si>
  <si>
    <t>54.01.010</t>
  </si>
  <si>
    <t>4.1</t>
  </si>
  <si>
    <t>4.2</t>
  </si>
  <si>
    <t>5.1</t>
  </si>
  <si>
    <t>5.2</t>
  </si>
  <si>
    <t>5.3</t>
  </si>
  <si>
    <t>BDI</t>
  </si>
  <si>
    <t>6.1</t>
  </si>
  <si>
    <t>6.2</t>
  </si>
  <si>
    <t>MÊS 06</t>
  </si>
  <si>
    <t>BDI 19,6%</t>
  </si>
  <si>
    <t>Total acumulado com BDI 19,6%</t>
  </si>
  <si>
    <t>Regularização e compactação mecanizada de superfície, sem controle
do proctor normal</t>
  </si>
  <si>
    <t>M</t>
  </si>
  <si>
    <t>UND</t>
  </si>
  <si>
    <t>DESONERADO</t>
  </si>
  <si>
    <t>CDHU 190 - MAIO 2023</t>
  </si>
  <si>
    <t>54.01.210</t>
  </si>
  <si>
    <t>Base de brita graduada</t>
  </si>
  <si>
    <t>Imprimação betuminosa ligante</t>
  </si>
  <si>
    <t>54.03.230</t>
  </si>
  <si>
    <t>54.03.210</t>
  </si>
  <si>
    <t>Camada de rolamento em concreto betuminoso usinado quente - CBUQ</t>
  </si>
  <si>
    <t>PAVIMENTAÇÃO ASFÁLTICA</t>
  </si>
  <si>
    <t xml:space="preserve">GUIAS E SARJETAS </t>
  </si>
  <si>
    <t>54.06.020</t>
  </si>
  <si>
    <t>Guia pré‐moldada curva tipo PMSP 100 ‐ fck 25 MPa</t>
  </si>
  <si>
    <t>54.06.040</t>
  </si>
  <si>
    <t>54.06.170</t>
  </si>
  <si>
    <t>Guia pré‐moldada reta tipo PMSP 100 ‐ fck 25 Mpa</t>
  </si>
  <si>
    <t>Sarjeta ou sarjetão moldado no local, tipo PMSP em concreto com fck
25 Mpa</t>
  </si>
  <si>
    <t>M3</t>
  </si>
  <si>
    <t>CALÇADA (PASSEIO)</t>
  </si>
  <si>
    <t>30.04.030</t>
  </si>
  <si>
    <t>17.05.100</t>
  </si>
  <si>
    <t>Piso em ladrilho hidráulico podotátil várias cores (25x25cm), assentado
com argamassa mista</t>
  </si>
  <si>
    <t>Piso com requadro em concreto simples com controle de fck= 25 MPa</t>
  </si>
  <si>
    <t>DRENAGEM DE ÁGUAS PLÚVIAIS</t>
  </si>
  <si>
    <t>46.12.060</t>
  </si>
  <si>
    <t>46.12.100</t>
  </si>
  <si>
    <t>49.12.110</t>
  </si>
  <si>
    <t>49.12.120</t>
  </si>
  <si>
    <t>49.12.010</t>
  </si>
  <si>
    <t>4.3</t>
  </si>
  <si>
    <t>4.4</t>
  </si>
  <si>
    <t>Tubo de concreto (PS-2), DN= 400mm</t>
  </si>
  <si>
    <t>Tubo de concreto (PA-1), DN= 800mm</t>
  </si>
  <si>
    <t>Poço de visita de 1,60 x 1,60 x 1,60 m - tipo PMSP</t>
  </si>
  <si>
    <t>Chaminé para poço de visita tipo PMSP em alvenaria, diâmetro interno 70 cm - pescoço</t>
  </si>
  <si>
    <t>Boca de lobo simples tipo PMSP com tampa de concreto</t>
  </si>
  <si>
    <t>MURO DE ALA</t>
  </si>
  <si>
    <t>5.4</t>
  </si>
  <si>
    <t>5.5</t>
  </si>
  <si>
    <t>11.01.130</t>
  </si>
  <si>
    <t>11.16.020</t>
  </si>
  <si>
    <t>10.02.020</t>
  </si>
  <si>
    <t>09.01.020</t>
  </si>
  <si>
    <t>09.01.160</t>
  </si>
  <si>
    <t>Concreto usinado, fck = 25 MPa - para bombeamento</t>
  </si>
  <si>
    <t>Lançamento, espalhamento e adensamento de concreto ou massa em lastro e/ou enchimento</t>
  </si>
  <si>
    <t>Armadura em tela soldada de aço</t>
  </si>
  <si>
    <t>Forma em madeira comum para fundação</t>
  </si>
  <si>
    <t>Desmontagem de forma em madeira para estrutura de vigas, com tábuas</t>
  </si>
  <si>
    <t>KG</t>
  </si>
  <si>
    <t>M2</t>
  </si>
  <si>
    <t>Levantamento planimétrico de área pavimentada para veículo e
pedestre</t>
  </si>
  <si>
    <t>01.20.280</t>
  </si>
  <si>
    <t>6.3</t>
  </si>
  <si>
    <t>6.4</t>
  </si>
  <si>
    <t>6.5</t>
  </si>
  <si>
    <t xml:space="preserve">metragem conforme projeto </t>
  </si>
  <si>
    <t>quantidade conforme projeto</t>
  </si>
  <si>
    <t>área a ser pavimentada conforme projeto</t>
  </si>
  <si>
    <t xml:space="preserve">largura da via x comprimento da via </t>
  </si>
  <si>
    <t>Metragem linear de guias curvas conforme projeto</t>
  </si>
  <si>
    <t>Metragem linear de guias retas conforme projeto</t>
  </si>
  <si>
    <t>metragem linear 1626,71m x altura 0,2m x largura da sarjeta 0,4m</t>
  </si>
  <si>
    <t xml:space="preserve">área de passeio conforme projeto </t>
  </si>
  <si>
    <t xml:space="preserve">área do passeio 3885,9m2 x 0,05m espessura da calçada </t>
  </si>
  <si>
    <t>área do passeio 3885,9m2 x 0,05m espessura da camada de brita</t>
  </si>
  <si>
    <t>metragem de piso a ser instalados nas rampas de acessibilidade</t>
  </si>
  <si>
    <t xml:space="preserve">metragem de aço x kg por metro da barra </t>
  </si>
  <si>
    <t xml:space="preserve">altura vezes largura das caixas vezes espessura </t>
  </si>
  <si>
    <t xml:space="preserve">quantidade necessaria para montagem das caixas </t>
  </si>
  <si>
    <r>
      <rPr>
        <b/>
        <i/>
        <sz val="10"/>
        <color theme="1"/>
        <rFont val="Calibri"/>
        <family val="2"/>
        <scheme val="minor"/>
      </rPr>
      <t xml:space="preserve">FONTE/DATA BASE: CDHU 193 sem desoneração </t>
    </r>
    <r>
      <rPr>
        <i/>
        <sz val="10"/>
        <color theme="1"/>
        <rFont val="Calibri"/>
        <family val="2"/>
        <scheme val="minor"/>
      </rPr>
      <t xml:space="preserve">                                                           </t>
    </r>
  </si>
  <si>
    <t>Mococa, 28 de Março de 2024</t>
  </si>
  <si>
    <t>TOTAL C/ BDI 19,6%</t>
  </si>
  <si>
    <t>Abertura de caixa até 25 cm, inclui escavação, compactação, transporte 
e preparo do sub-leito</t>
  </si>
  <si>
    <t>54.01.400</t>
  </si>
  <si>
    <t>4.5</t>
  </si>
  <si>
    <t>Armadura em tela soldada de aço (MALHA POP 20X20)</t>
  </si>
  <si>
    <t>1,5m de altura x 3m de comprimento</t>
  </si>
  <si>
    <t>área a pavimentar 7320,25m2 x 0,04 espessura da camada de brita</t>
  </si>
  <si>
    <t>área a pavimentar 7320,25m2 x 0,04 espessura da camada de CBUQ</t>
  </si>
  <si>
    <t>EMPREENDIMENTO : Execução de Pavimentação, Drenagem de Águas Pluviaise Passeio Publico</t>
  </si>
  <si>
    <t>LOCAL: Av. da Saudade - Igarai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</si>
</sst>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Arial Rounded MT Bold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Gadugi"/>
      <family val="2"/>
    </font>
    <font>
      <b/>
      <sz val="8"/>
      <color theme="1" tint="0.34998626667073579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Gadugi"/>
      <family val="2"/>
    </font>
    <font>
      <b/>
      <sz val="7"/>
      <color theme="1" tint="0.34998626667073579"/>
      <name val="Times New Roman"/>
      <family val="1"/>
    </font>
    <font>
      <b/>
      <sz val="10"/>
      <color theme="1"/>
      <name val="Gadugi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0" xfId="0" applyNumberFormat="1" applyBorder="1"/>
    <xf numFmtId="0" fontId="2" fillId="0" borderId="0" xfId="0" applyNumberFormat="1" applyFont="1" applyFill="1" applyBorder="1"/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5" fillId="0" borderId="0" xfId="0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4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0" fillId="0" borderId="5" xfId="0" applyBorder="1"/>
    <xf numFmtId="0" fontId="11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0" fontId="0" fillId="0" borderId="5" xfId="0" applyNumberFormat="1" applyBorder="1"/>
    <xf numFmtId="0" fontId="5" fillId="2" borderId="1" xfId="0" applyFont="1" applyFill="1" applyBorder="1" applyAlignment="1">
      <alignment horizontal="center" vertical="center"/>
    </xf>
    <xf numFmtId="10" fontId="5" fillId="2" borderId="1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7" xfId="0" applyFont="1" applyFill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165" fontId="2" fillId="0" borderId="0" xfId="0" applyNumberFormat="1" applyFont="1" applyBorder="1"/>
    <xf numFmtId="0" fontId="0" fillId="0" borderId="2" xfId="0" applyBorder="1"/>
    <xf numFmtId="0" fontId="0" fillId="0" borderId="0" xfId="0" applyBorder="1"/>
    <xf numFmtId="0" fontId="0" fillId="0" borderId="13" xfId="0" applyBorder="1"/>
    <xf numFmtId="0" fontId="13" fillId="0" borderId="0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right" vertical="center"/>
    </xf>
    <xf numFmtId="0" fontId="0" fillId="0" borderId="0" xfId="0" applyBorder="1"/>
    <xf numFmtId="0" fontId="3" fillId="3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4" fontId="24" fillId="4" borderId="1" xfId="1" applyFont="1" applyFill="1" applyBorder="1" applyAlignment="1">
      <alignment horizontal="center" vertical="center"/>
    </xf>
    <xf numFmtId="44" fontId="24" fillId="4" borderId="34" xfId="0" applyNumberFormat="1" applyFont="1" applyFill="1" applyBorder="1" applyAlignment="1"/>
    <xf numFmtId="0" fontId="8" fillId="4" borderId="3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 applyBorder="1"/>
    <xf numFmtId="0" fontId="25" fillId="0" borderId="1" xfId="0" applyNumberFormat="1" applyFont="1" applyBorder="1" applyAlignment="1">
      <alignment horizontal="center" vertical="center"/>
    </xf>
    <xf numFmtId="10" fontId="14" fillId="3" borderId="15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10" fontId="3" fillId="3" borderId="15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10" fontId="14" fillId="3" borderId="7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26" fillId="0" borderId="35" xfId="0" applyNumberFormat="1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4" fontId="8" fillId="4" borderId="11" xfId="0" applyNumberFormat="1" applyFont="1" applyFill="1" applyBorder="1" applyAlignment="1">
      <alignment wrapText="1"/>
    </xf>
    <xf numFmtId="0" fontId="25" fillId="0" borderId="1" xfId="1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44" fontId="5" fillId="0" borderId="19" xfId="1" applyFont="1" applyBorder="1" applyAlignment="1">
      <alignment vertical="center"/>
    </xf>
    <xf numFmtId="10" fontId="5" fillId="0" borderId="19" xfId="3" applyNumberFormat="1" applyFont="1" applyBorder="1" applyAlignment="1">
      <alignment vertical="center"/>
    </xf>
    <xf numFmtId="9" fontId="0" fillId="2" borderId="19" xfId="3" applyFont="1" applyFill="1" applyBorder="1" applyAlignment="1">
      <alignment vertical="center"/>
    </xf>
    <xf numFmtId="9" fontId="0" fillId="0" borderId="19" xfId="3" applyFont="1" applyFill="1" applyBorder="1" applyAlignment="1">
      <alignment vertical="center"/>
    </xf>
    <xf numFmtId="44" fontId="13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10" fontId="5" fillId="0" borderId="1" xfId="3" applyNumberFormat="1" applyFont="1" applyBorder="1" applyAlignment="1">
      <alignment vertical="center"/>
    </xf>
    <xf numFmtId="9" fontId="0" fillId="0" borderId="1" xfId="3" applyFont="1" applyFill="1" applyBorder="1" applyAlignment="1">
      <alignment vertical="center"/>
    </xf>
    <xf numFmtId="9" fontId="0" fillId="2" borderId="1" xfId="3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4" fontId="6" fillId="3" borderId="24" xfId="0" applyNumberFormat="1" applyFont="1" applyFill="1" applyBorder="1" applyAlignment="1">
      <alignment vertical="center"/>
    </xf>
    <xf numFmtId="9" fontId="6" fillId="3" borderId="24" xfId="3" applyFont="1" applyFill="1" applyBorder="1" applyAlignment="1">
      <alignment vertical="center"/>
    </xf>
    <xf numFmtId="44" fontId="13" fillId="0" borderId="24" xfId="0" applyNumberFormat="1" applyFont="1" applyBorder="1" applyAlignment="1">
      <alignment vertical="center"/>
    </xf>
    <xf numFmtId="44" fontId="13" fillId="0" borderId="24" xfId="1" applyFont="1" applyFill="1" applyBorder="1" applyAlignment="1">
      <alignment vertical="center"/>
    </xf>
    <xf numFmtId="10" fontId="13" fillId="0" borderId="24" xfId="3" applyNumberFormat="1" applyFont="1" applyBorder="1" applyAlignment="1">
      <alignment vertical="center"/>
    </xf>
    <xf numFmtId="10" fontId="13" fillId="0" borderId="24" xfId="3" applyNumberFormat="1" applyFont="1" applyFill="1" applyBorder="1" applyAlignment="1">
      <alignment vertical="center"/>
    </xf>
    <xf numFmtId="44" fontId="13" fillId="0" borderId="0" xfId="0" applyNumberFormat="1" applyFont="1" applyBorder="1" applyAlignment="1">
      <alignment vertical="center"/>
    </xf>
    <xf numFmtId="10" fontId="13" fillId="0" borderId="20" xfId="3" applyNumberFormat="1" applyFont="1" applyBorder="1" applyAlignment="1">
      <alignment vertical="center"/>
    </xf>
    <xf numFmtId="10" fontId="13" fillId="0" borderId="20" xfId="3" applyNumberFormat="1" applyFont="1" applyFill="1" applyBorder="1" applyAlignment="1">
      <alignment vertical="center"/>
    </xf>
    <xf numFmtId="44" fontId="13" fillId="0" borderId="24" xfId="1" applyFont="1" applyBorder="1" applyAlignment="1">
      <alignment vertical="center"/>
    </xf>
    <xf numFmtId="44" fontId="13" fillId="0" borderId="2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" fontId="24" fillId="4" borderId="10" xfId="0" applyNumberFormat="1" applyFont="1" applyFill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 wrapText="1"/>
    </xf>
    <xf numFmtId="0" fontId="25" fillId="0" borderId="1" xfId="7" applyNumberFormat="1" applyFont="1" applyFill="1" applyBorder="1" applyAlignment="1">
      <alignment horizontal="center" vertical="center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7" applyNumberFormat="1" applyFon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27" fillId="0" borderId="0" xfId="4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44" fontId="5" fillId="0" borderId="9" xfId="1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44" fontId="6" fillId="5" borderId="21" xfId="1" applyFont="1" applyFill="1" applyBorder="1" applyAlignment="1">
      <alignment horizontal="center" vertical="center"/>
    </xf>
    <xf numFmtId="44" fontId="6" fillId="5" borderId="23" xfId="1" applyFont="1" applyFill="1" applyBorder="1" applyAlignment="1">
      <alignment horizontal="center" vertical="center"/>
    </xf>
    <xf numFmtId="44" fontId="6" fillId="3" borderId="21" xfId="0" applyNumberFormat="1" applyFont="1" applyFill="1" applyBorder="1" applyAlignment="1">
      <alignment horizontal="center" vertical="center"/>
    </xf>
    <xf numFmtId="44" fontId="6" fillId="3" borderId="23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44" fontId="5" fillId="0" borderId="8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3" xfId="0" applyBorder="1"/>
    <xf numFmtId="0" fontId="16" fillId="4" borderId="30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right" vertical="center"/>
    </xf>
    <xf numFmtId="0" fontId="14" fillId="3" borderId="17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10" fontId="6" fillId="3" borderId="1" xfId="3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24" fillId="4" borderId="9" xfId="0" applyFont="1" applyFill="1" applyBorder="1" applyAlignment="1">
      <alignment horizontal="left" vertical="center"/>
    </xf>
    <xf numFmtId="0" fontId="24" fillId="4" borderId="10" xfId="0" applyFont="1" applyFill="1" applyBorder="1" applyAlignment="1">
      <alignment horizontal="left" vertical="center"/>
    </xf>
    <xf numFmtId="0" fontId="24" fillId="4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</cellXfs>
  <cellStyles count="8">
    <cellStyle name="Moeda" xfId="1" builtinId="4"/>
    <cellStyle name="Moeda 2" xfId="6"/>
    <cellStyle name="Normal" xfId="0" builtinId="0"/>
    <cellStyle name="Normal 2" xfId="4"/>
    <cellStyle name="Porcentagem" xfId="3" builtinId="5"/>
    <cellStyle name="Porcentagem 2" xfId="5"/>
    <cellStyle name="Separador de milhares" xfId="7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112063</xdr:rowOff>
    </xdr:from>
    <xdr:to>
      <xdr:col>3</xdr:col>
      <xdr:colOff>266700</xdr:colOff>
      <xdr:row>5</xdr:row>
      <xdr:rowOff>105714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80974" y="216838"/>
          <a:ext cx="904876" cy="765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47627</xdr:rowOff>
    </xdr:from>
    <xdr:to>
      <xdr:col>2</xdr:col>
      <xdr:colOff>596347</xdr:colOff>
      <xdr:row>5</xdr:row>
      <xdr:rowOff>115239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74348" y="163584"/>
          <a:ext cx="935521" cy="854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9524</xdr:colOff>
      <xdr:row>45</xdr:row>
      <xdr:rowOff>38100</xdr:rowOff>
    </xdr:from>
    <xdr:ext cx="3076576" cy="371476"/>
    <xdr:sp macro="" textlink="">
      <xdr:nvSpPr>
        <xdr:cNvPr id="9" name="CaixaDeTexto 8"/>
        <xdr:cNvSpPr txBox="1"/>
      </xdr:nvSpPr>
      <xdr:spPr>
        <a:xfrm>
          <a:off x="114299" y="5753100"/>
          <a:ext cx="3076576" cy="3714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900"/>
            <a:t>Obs: O valor total presente nesta planilha engloba o valor de mão de obra, material / matéria prima e BDI.</a:t>
          </a:r>
        </a:p>
      </xdr:txBody>
    </xdr:sp>
    <xdr:clientData/>
  </xdr:oneCellAnchor>
  <xdr:oneCellAnchor>
    <xdr:from>
      <xdr:col>5</xdr:col>
      <xdr:colOff>49679</xdr:colOff>
      <xdr:row>52</xdr:row>
      <xdr:rowOff>8283</xdr:rowOff>
    </xdr:from>
    <xdr:ext cx="2850044" cy="773596"/>
    <xdr:sp macro="" textlink="">
      <xdr:nvSpPr>
        <xdr:cNvPr id="8" name="CaixaDeTexto 7"/>
        <xdr:cNvSpPr txBox="1"/>
      </xdr:nvSpPr>
      <xdr:spPr>
        <a:xfrm>
          <a:off x="5772962" y="4886740"/>
          <a:ext cx="2850044" cy="773596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2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SECRETÁRIO MUNICIPAL</a:t>
          </a:r>
          <a:r>
            <a:rPr lang="pt-BR" sz="1000" baseline="0"/>
            <a:t> DE ENGENHARIA E INFRAESTRUTURA URBANA</a:t>
          </a:r>
          <a:endParaRPr lang="pt-BR" sz="1000"/>
        </a:p>
        <a:p>
          <a:pPr algn="ctr"/>
          <a:r>
            <a:rPr lang="pt-BR" sz="1000"/>
            <a:t>CREA/SP: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28</xdr:row>
      <xdr:rowOff>38100</xdr:rowOff>
    </xdr:from>
    <xdr:ext cx="2850044" cy="704850"/>
    <xdr:sp macro="" textlink="">
      <xdr:nvSpPr>
        <xdr:cNvPr id="7" name="CaixaDeTexto 6"/>
        <xdr:cNvSpPr txBox="1"/>
      </xdr:nvSpPr>
      <xdr:spPr>
        <a:xfrm>
          <a:off x="4381500" y="5429250"/>
          <a:ext cx="2850044" cy="704850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0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SECRETÁRIO MUNICIPAL</a:t>
          </a:r>
          <a:r>
            <a:rPr lang="pt-BR" sz="1000" baseline="0"/>
            <a:t> DE ENGENHARIA E INFRAESTRUTURA URBANA</a:t>
          </a:r>
          <a:endParaRPr lang="pt-BR" sz="1000"/>
        </a:p>
        <a:p>
          <a:pPr algn="ctr"/>
          <a:r>
            <a:rPr lang="pt-BR" sz="1000"/>
            <a:t>CREA/SP: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  <xdr:twoCellAnchor editAs="oneCell">
    <xdr:from>
      <xdr:col>1</xdr:col>
      <xdr:colOff>295275</xdr:colOff>
      <xdr:row>1</xdr:row>
      <xdr:rowOff>28575</xdr:rowOff>
    </xdr:from>
    <xdr:to>
      <xdr:col>2</xdr:col>
      <xdr:colOff>1012062</xdr:colOff>
      <xdr:row>5</xdr:row>
      <xdr:rowOff>142875</xdr:rowOff>
    </xdr:to>
    <xdr:pic>
      <xdr:nvPicPr>
        <xdr:cNvPr id="8" name="Imagem 7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419100" y="133350"/>
          <a:ext cx="1040637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45555</xdr:colOff>
      <xdr:row>1</xdr:row>
      <xdr:rowOff>33546</xdr:rowOff>
    </xdr:from>
    <xdr:to>
      <xdr:col>2</xdr:col>
      <xdr:colOff>347870</xdr:colOff>
      <xdr:row>5</xdr:row>
      <xdr:rowOff>149087</xdr:rowOff>
    </xdr:to>
    <xdr:pic>
      <xdr:nvPicPr>
        <xdr:cNvPr id="2" name="Imagem 1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178077" y="141220"/>
          <a:ext cx="915228" cy="87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95251</xdr:colOff>
      <xdr:row>1</xdr:row>
      <xdr:rowOff>50111</xdr:rowOff>
    </xdr:from>
    <xdr:to>
      <xdr:col>2</xdr:col>
      <xdr:colOff>417859</xdr:colOff>
      <xdr:row>6</xdr:row>
      <xdr:rowOff>1765</xdr:rowOff>
    </xdr:to>
    <xdr:pic>
      <xdr:nvPicPr>
        <xdr:cNvPr id="4" name="Imagem 3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228601" y="154886"/>
          <a:ext cx="932208" cy="854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571499</xdr:colOff>
      <xdr:row>28</xdr:row>
      <xdr:rowOff>49694</xdr:rowOff>
    </xdr:from>
    <xdr:ext cx="3209925" cy="847725"/>
    <xdr:sp macro="" textlink="">
      <xdr:nvSpPr>
        <xdr:cNvPr id="5" name="CaixaDeTexto 4"/>
        <xdr:cNvSpPr txBox="1"/>
      </xdr:nvSpPr>
      <xdr:spPr>
        <a:xfrm>
          <a:off x="1929847" y="5317433"/>
          <a:ext cx="3209925" cy="847725"/>
        </a:xfrm>
        <a:prstGeom prst="rect">
          <a:avLst/>
        </a:prstGeom>
        <a:solidFill>
          <a:schemeClr val="bg1"/>
        </a:solidFill>
        <a:ln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200" b="1">
              <a:latin typeface="Bell MT" pitchFamily="18" charset="0"/>
            </a:rPr>
            <a:t>RENAN AUGUSTO DE CARVALHO</a:t>
          </a:r>
        </a:p>
        <a:p>
          <a:pPr algn="ctr"/>
          <a:r>
            <a:rPr lang="pt-BR" sz="1000"/>
            <a:t>SECRETÁRIO MUNICIPAL</a:t>
          </a:r>
          <a:r>
            <a:rPr lang="pt-BR" sz="1000" baseline="0"/>
            <a:t> DE ENGENHARIA E INFRAESTRUTURA URBANA</a:t>
          </a:r>
          <a:endParaRPr lang="pt-BR" sz="1000"/>
        </a:p>
        <a:p>
          <a:pPr algn="ctr"/>
          <a:r>
            <a:rPr lang="pt-BR" sz="1000"/>
            <a:t>CREA/SP:</a:t>
          </a:r>
          <a:r>
            <a:rPr lang="pt-BR" sz="1000" baseline="0"/>
            <a:t> 5070103369</a:t>
          </a:r>
          <a:endParaRPr lang="pt-BR" sz="1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112230</xdr:colOff>
      <xdr:row>1</xdr:row>
      <xdr:rowOff>33546</xdr:rowOff>
    </xdr:from>
    <xdr:to>
      <xdr:col>2</xdr:col>
      <xdr:colOff>500270</xdr:colOff>
      <xdr:row>5</xdr:row>
      <xdr:rowOff>129209</xdr:rowOff>
    </xdr:to>
    <xdr:pic>
      <xdr:nvPicPr>
        <xdr:cNvPr id="5" name="Imagem 4" descr="brasaoRodap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54" r="11558"/>
        <a:stretch>
          <a:fillRect/>
        </a:stretch>
      </xdr:blipFill>
      <xdr:spPr bwMode="auto">
        <a:xfrm>
          <a:off x="207480" y="147846"/>
          <a:ext cx="911915" cy="867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GENHARIA\ESTAGIARIOS\PAULO\PLANILHAS%20DIVERSAS\PLANILHA%20OR&#199;AMENT&#193;RIA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GENHARIA\ESTAGIARIOS\ESTAGIO%20DOCUMENTOS\RUAS%20E%20RECAPEAMENTO\MOC%20030\Planilha%20PRONTA%20MAGR&#195;O%20LICITADO%20EMPRESA%20JTR%20pronto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6">
          <cell r="F6" t="str">
            <v>Mococa/SP</v>
          </cell>
        </row>
        <row r="18">
          <cell r="F18" t="str">
            <v>(SELECIONAR)</v>
          </cell>
        </row>
        <row r="22">
          <cell r="F22" t="str">
            <v>Renan Augusto de Carvalho</v>
          </cell>
        </row>
        <row r="23">
          <cell r="F23" t="str">
            <v>5070103369</v>
          </cell>
        </row>
        <row r="24">
          <cell r="F24" t="str">
            <v>28027230211715651</v>
          </cell>
        </row>
      </sheetData>
      <sheetData sheetId="2"/>
      <sheetData sheetId="3">
        <row r="141">
          <cell r="A141" t="str">
            <v>(SELECIONAR)</v>
          </cell>
        </row>
        <row r="142">
          <cell r="A142" t="str">
            <v>Construção e Reforma de Edifícios</v>
          </cell>
        </row>
        <row r="143">
          <cell r="A143" t="str">
            <v>Construção de Praças Urbanas, Rodovias, Ferrovias e recapeamento e pavimentação de vias urbanas</v>
          </cell>
        </row>
        <row r="144">
          <cell r="A144" t="str">
            <v>Construção de Redes de Abastecimento de Água, Coleta de Esgoto</v>
          </cell>
        </row>
        <row r="145">
          <cell r="A145" t="str">
            <v>Construção e Manutenção de Estações e Redes de Distribuição de Energia Elétrica</v>
          </cell>
        </row>
        <row r="146">
          <cell r="A146" t="str">
            <v>Obras Portuárias, Marítimas e Fluviais</v>
          </cell>
        </row>
        <row r="147">
          <cell r="A147" t="str">
            <v>Fornecimento de Materiais e Equipamentos (aquisição indireta - em conjunto com licitação de obras)</v>
          </cell>
        </row>
        <row r="148">
          <cell r="A148" t="str">
            <v>Fornecimento de Materiais e Equipamentos (aquisição direta)</v>
          </cell>
        </row>
        <row r="149">
          <cell r="A149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opLeftCell="A10" zoomScaleNormal="100" workbookViewId="0">
      <selection activeCell="K15" sqref="K15"/>
    </sheetView>
  </sheetViews>
  <sheetFormatPr defaultRowHeight="15"/>
  <cols>
    <col min="1" max="1" width="1.140625" customWidth="1"/>
    <col min="2" max="2" width="4" customWidth="1"/>
    <col min="3" max="3" width="6.5703125" customWidth="1"/>
    <col min="4" max="4" width="14.7109375" customWidth="1"/>
    <col min="5" max="5" width="17.85546875" customWidth="1"/>
    <col min="6" max="6" width="13.28515625" customWidth="1"/>
    <col min="7" max="7" width="20.140625" customWidth="1"/>
    <col min="8" max="8" width="5.5703125" customWidth="1"/>
    <col min="9" max="9" width="3.85546875" customWidth="1"/>
    <col min="10" max="10" width="1.85546875" customWidth="1"/>
  </cols>
  <sheetData>
    <row r="1" spans="2:10" ht="8.25" customHeight="1"/>
    <row r="2" spans="2:10" ht="15.75">
      <c r="B2" s="177" t="s">
        <v>2</v>
      </c>
      <c r="C2" s="178"/>
      <c r="D2" s="178"/>
      <c r="E2" s="178"/>
      <c r="F2" s="178"/>
      <c r="G2" s="178"/>
      <c r="H2" s="178"/>
      <c r="I2" s="178"/>
      <c r="J2" s="179"/>
    </row>
    <row r="3" spans="2:10">
      <c r="B3" s="180" t="s">
        <v>83</v>
      </c>
      <c r="C3" s="181"/>
      <c r="D3" s="181"/>
      <c r="E3" s="181"/>
      <c r="F3" s="181"/>
      <c r="G3" s="181"/>
      <c r="H3" s="181"/>
      <c r="I3" s="181"/>
      <c r="J3" s="182"/>
    </row>
    <row r="4" spans="2:10">
      <c r="B4" s="183" t="s">
        <v>3</v>
      </c>
      <c r="C4" s="184"/>
      <c r="D4" s="184"/>
      <c r="E4" s="184"/>
      <c r="F4" s="184"/>
      <c r="G4" s="184"/>
      <c r="H4" s="184"/>
      <c r="I4" s="184"/>
      <c r="J4" s="185"/>
    </row>
    <row r="5" spans="2:10">
      <c r="B5" s="186" t="s">
        <v>5</v>
      </c>
      <c r="C5" s="187"/>
      <c r="D5" s="187"/>
      <c r="E5" s="187"/>
      <c r="F5" s="187"/>
      <c r="G5" s="187"/>
      <c r="H5" s="187"/>
      <c r="I5" s="187"/>
      <c r="J5" s="188"/>
    </row>
    <row r="6" spans="2:10" ht="15.75" thickBot="1">
      <c r="B6" s="189" t="s">
        <v>4</v>
      </c>
      <c r="C6" s="190"/>
      <c r="D6" s="190"/>
      <c r="E6" s="190"/>
      <c r="F6" s="190"/>
      <c r="G6" s="190"/>
      <c r="H6" s="190"/>
      <c r="I6" s="190"/>
      <c r="J6" s="191"/>
    </row>
    <row r="7" spans="2:10" ht="16.5" thickTop="1">
      <c r="B7" s="174" t="s">
        <v>51</v>
      </c>
      <c r="C7" s="175"/>
      <c r="D7" s="175"/>
      <c r="E7" s="175"/>
      <c r="F7" s="175"/>
      <c r="G7" s="175"/>
      <c r="H7" s="175"/>
      <c r="I7" s="175"/>
      <c r="J7" s="176"/>
    </row>
    <row r="8" spans="2:10">
      <c r="B8" s="141"/>
      <c r="C8" s="135"/>
      <c r="D8" s="144"/>
      <c r="E8" s="144"/>
      <c r="F8" s="144"/>
      <c r="G8" s="144"/>
      <c r="H8" s="135"/>
      <c r="I8" s="135"/>
      <c r="J8" s="136"/>
    </row>
    <row r="9" spans="2:10">
      <c r="B9" s="142"/>
      <c r="C9" s="137"/>
      <c r="D9" s="162" t="str">
        <f>ORÇAMENTO!B9</f>
        <v>EMPREENDIMENTO : Execução de Pavimentação, Drenagem de Águas Pluviaise Passeio Publico</v>
      </c>
      <c r="E9" s="163"/>
      <c r="F9" s="163"/>
      <c r="G9" s="164"/>
      <c r="H9" s="137"/>
      <c r="I9" s="137"/>
      <c r="J9" s="138"/>
    </row>
    <row r="10" spans="2:10" ht="33.75" customHeight="1">
      <c r="B10" s="142"/>
      <c r="C10" s="137"/>
      <c r="D10" s="165" t="str">
        <f>ORÇAMENTO!B10</f>
        <v>LOCAL: Av. da Saudade - Igarai</v>
      </c>
      <c r="E10" s="166"/>
      <c r="F10" s="166"/>
      <c r="G10" s="167"/>
      <c r="H10" s="137"/>
      <c r="I10" s="137"/>
      <c r="J10" s="138"/>
    </row>
    <row r="11" spans="2:10" ht="4.5" customHeight="1">
      <c r="B11" s="142"/>
      <c r="C11" s="137"/>
      <c r="D11" s="156"/>
      <c r="E11" s="157"/>
      <c r="F11" s="157"/>
      <c r="G11" s="158"/>
      <c r="H11" s="137"/>
      <c r="I11" s="137"/>
      <c r="J11" s="138"/>
    </row>
    <row r="12" spans="2:10">
      <c r="B12" s="142"/>
      <c r="C12" s="137"/>
      <c r="D12" s="152" t="s">
        <v>52</v>
      </c>
      <c r="E12" s="152"/>
      <c r="F12" s="168">
        <v>70000</v>
      </c>
      <c r="G12" s="169"/>
      <c r="H12" s="137"/>
      <c r="I12" s="137"/>
      <c r="J12" s="138"/>
    </row>
    <row r="13" spans="2:10" s="8" customFormat="1">
      <c r="B13" s="142"/>
      <c r="C13" s="137"/>
      <c r="D13" s="152" t="s">
        <v>54</v>
      </c>
      <c r="E13" s="152"/>
      <c r="F13" s="168">
        <f>ORÇAMENTO!H48-F12</f>
        <v>1551540.8620944</v>
      </c>
      <c r="G13" s="169"/>
      <c r="H13" s="137"/>
      <c r="I13" s="137"/>
      <c r="J13" s="138"/>
    </row>
    <row r="14" spans="2:10" s="8" customFormat="1" ht="28.5" customHeight="1">
      <c r="B14" s="142"/>
      <c r="C14" s="137"/>
      <c r="D14" s="170" t="s">
        <v>57</v>
      </c>
      <c r="E14" s="171"/>
      <c r="F14" s="172" t="s">
        <v>104</v>
      </c>
      <c r="G14" s="173"/>
      <c r="H14" s="137"/>
      <c r="I14" s="137"/>
      <c r="J14" s="138"/>
    </row>
    <row r="15" spans="2:10">
      <c r="B15" s="142"/>
      <c r="C15" s="137"/>
      <c r="D15" s="152" t="s">
        <v>58</v>
      </c>
      <c r="E15" s="152"/>
      <c r="F15" s="152" t="s">
        <v>105</v>
      </c>
      <c r="G15" s="152"/>
      <c r="H15" s="137"/>
      <c r="I15" s="137"/>
      <c r="J15" s="138"/>
    </row>
    <row r="16" spans="2:10" ht="4.5" customHeight="1">
      <c r="B16" s="142"/>
      <c r="C16" s="137"/>
      <c r="D16" s="146"/>
      <c r="E16" s="147"/>
      <c r="F16" s="147"/>
      <c r="G16" s="148"/>
      <c r="H16" s="137"/>
      <c r="I16" s="137"/>
      <c r="J16" s="138"/>
    </row>
    <row r="17" spans="2:10">
      <c r="B17" s="142"/>
      <c r="C17" s="137"/>
      <c r="D17" s="152" t="s">
        <v>55</v>
      </c>
      <c r="E17" s="152"/>
      <c r="F17" s="152" t="s">
        <v>59</v>
      </c>
      <c r="G17" s="152"/>
      <c r="H17" s="137"/>
      <c r="I17" s="137"/>
      <c r="J17" s="138"/>
    </row>
    <row r="18" spans="2:10" s="8" customFormat="1">
      <c r="B18" s="142"/>
      <c r="C18" s="137"/>
      <c r="D18" s="153" t="s">
        <v>60</v>
      </c>
      <c r="E18" s="154"/>
      <c r="F18" s="153" t="s">
        <v>84</v>
      </c>
      <c r="G18" s="154"/>
      <c r="H18" s="137"/>
      <c r="I18" s="137"/>
      <c r="J18" s="138"/>
    </row>
    <row r="19" spans="2:10" s="8" customFormat="1">
      <c r="B19" s="142"/>
      <c r="C19" s="137"/>
      <c r="D19" s="152" t="s">
        <v>56</v>
      </c>
      <c r="E19" s="152"/>
      <c r="F19" s="153">
        <v>5070103369</v>
      </c>
      <c r="G19" s="154"/>
      <c r="H19" s="137"/>
      <c r="I19" s="137"/>
      <c r="J19" s="138"/>
    </row>
    <row r="20" spans="2:10">
      <c r="B20" s="142"/>
      <c r="C20" s="137"/>
      <c r="D20" s="152" t="s">
        <v>67</v>
      </c>
      <c r="E20" s="152"/>
      <c r="F20" s="153"/>
      <c r="G20" s="154"/>
      <c r="H20" s="137"/>
      <c r="I20" s="137"/>
      <c r="J20" s="138"/>
    </row>
    <row r="21" spans="2:10" ht="4.5" customHeight="1">
      <c r="B21" s="142"/>
      <c r="C21" s="137"/>
      <c r="D21" s="156"/>
      <c r="E21" s="157"/>
      <c r="F21" s="157"/>
      <c r="G21" s="158"/>
      <c r="H21" s="137"/>
      <c r="I21" s="137"/>
      <c r="J21" s="138"/>
    </row>
    <row r="22" spans="2:10">
      <c r="B22" s="142"/>
      <c r="C22" s="137"/>
      <c r="D22" s="144"/>
      <c r="E22" s="144"/>
      <c r="F22" s="144"/>
      <c r="G22" s="144"/>
      <c r="H22" s="137"/>
      <c r="I22" s="137"/>
      <c r="J22" s="138"/>
    </row>
    <row r="23" spans="2:10">
      <c r="B23" s="142"/>
      <c r="C23" s="137"/>
      <c r="D23" s="133" t="s">
        <v>61</v>
      </c>
      <c r="E23" s="155"/>
      <c r="F23" s="155"/>
      <c r="G23" s="134"/>
      <c r="H23" s="137"/>
      <c r="I23" s="137"/>
      <c r="J23" s="138"/>
    </row>
    <row r="24" spans="2:10">
      <c r="B24" s="142"/>
      <c r="C24" s="137"/>
      <c r="D24" s="159" t="s">
        <v>62</v>
      </c>
      <c r="E24" s="160"/>
      <c r="F24" s="160"/>
      <c r="G24" s="161"/>
      <c r="H24" s="137"/>
      <c r="I24" s="137"/>
      <c r="J24" s="138"/>
    </row>
    <row r="25" spans="2:10">
      <c r="B25" s="142"/>
      <c r="C25" s="137"/>
      <c r="D25" s="149" t="s">
        <v>63</v>
      </c>
      <c r="E25" s="150"/>
      <c r="F25" s="150"/>
      <c r="G25" s="151"/>
      <c r="H25" s="137"/>
      <c r="I25" s="137"/>
      <c r="J25" s="138"/>
    </row>
    <row r="26" spans="2:10">
      <c r="B26" s="142"/>
      <c r="C26" s="137"/>
      <c r="D26" s="149" t="s">
        <v>64</v>
      </c>
      <c r="E26" s="150"/>
      <c r="F26" s="150"/>
      <c r="G26" s="151"/>
      <c r="H26" s="137"/>
      <c r="I26" s="137"/>
      <c r="J26" s="138"/>
    </row>
    <row r="27" spans="2:10" s="8" customFormat="1">
      <c r="B27" s="142"/>
      <c r="C27" s="137"/>
      <c r="D27" s="149" t="s">
        <v>65</v>
      </c>
      <c r="E27" s="150"/>
      <c r="F27" s="150"/>
      <c r="G27" s="151"/>
      <c r="H27" s="137"/>
      <c r="I27" s="137"/>
      <c r="J27" s="138"/>
    </row>
    <row r="28" spans="2:10" s="8" customFormat="1">
      <c r="B28" s="142"/>
      <c r="C28" s="137"/>
      <c r="D28" s="149" t="s">
        <v>66</v>
      </c>
      <c r="E28" s="150"/>
      <c r="F28" s="150"/>
      <c r="G28" s="151"/>
      <c r="H28" s="137"/>
      <c r="I28" s="137"/>
      <c r="J28" s="138"/>
    </row>
    <row r="29" spans="2:10" ht="4.5" customHeight="1">
      <c r="B29" s="142"/>
      <c r="C29" s="137"/>
      <c r="D29" s="156"/>
      <c r="E29" s="157"/>
      <c r="F29" s="157"/>
      <c r="G29" s="158"/>
      <c r="H29" s="137"/>
      <c r="I29" s="137"/>
      <c r="J29" s="138"/>
    </row>
    <row r="30" spans="2:10">
      <c r="B30" s="142"/>
      <c r="C30" s="137"/>
      <c r="D30" s="144"/>
      <c r="E30" s="144"/>
      <c r="F30" s="144"/>
      <c r="G30" s="144"/>
      <c r="H30" s="137"/>
      <c r="I30" s="137"/>
      <c r="J30" s="138"/>
    </row>
    <row r="31" spans="2:10">
      <c r="B31" s="142"/>
      <c r="C31" s="137"/>
      <c r="D31" s="133" t="s">
        <v>68</v>
      </c>
      <c r="E31" s="155"/>
      <c r="F31" s="155"/>
      <c r="G31" s="134"/>
      <c r="H31" s="137"/>
      <c r="I31" s="137"/>
      <c r="J31" s="138"/>
    </row>
    <row r="32" spans="2:10" s="8" customFormat="1">
      <c r="B32" s="142"/>
      <c r="C32" s="137"/>
      <c r="D32" s="37" t="s">
        <v>73</v>
      </c>
      <c r="E32" s="133" t="s">
        <v>74</v>
      </c>
      <c r="F32" s="134"/>
      <c r="G32" s="37" t="s">
        <v>75</v>
      </c>
      <c r="H32" s="137"/>
      <c r="I32" s="137"/>
      <c r="J32" s="138"/>
    </row>
    <row r="33" spans="1:10">
      <c r="B33" s="142"/>
      <c r="C33" s="137"/>
      <c r="D33" s="38" t="s">
        <v>69</v>
      </c>
      <c r="E33" s="132" t="s">
        <v>53</v>
      </c>
      <c r="F33" s="132"/>
      <c r="G33" s="38" t="s">
        <v>76</v>
      </c>
      <c r="H33" s="137"/>
      <c r="I33" s="137"/>
      <c r="J33" s="138"/>
    </row>
    <row r="34" spans="1:10">
      <c r="B34" s="142"/>
      <c r="C34" s="137"/>
      <c r="D34" s="38" t="s">
        <v>70</v>
      </c>
      <c r="E34" s="132" t="s">
        <v>53</v>
      </c>
      <c r="F34" s="132"/>
      <c r="G34" s="38" t="s">
        <v>76</v>
      </c>
      <c r="H34" s="137"/>
      <c r="I34" s="137"/>
      <c r="J34" s="138"/>
    </row>
    <row r="35" spans="1:10" ht="15" customHeight="1">
      <c r="B35" s="142"/>
      <c r="C35" s="137"/>
      <c r="D35" s="38" t="s">
        <v>71</v>
      </c>
      <c r="E35" s="132" t="s">
        <v>53</v>
      </c>
      <c r="F35" s="132"/>
      <c r="G35" s="38" t="s">
        <v>76</v>
      </c>
      <c r="H35" s="137"/>
      <c r="I35" s="137"/>
      <c r="J35" s="138"/>
    </row>
    <row r="36" spans="1:10">
      <c r="B36" s="142"/>
      <c r="C36" s="137"/>
      <c r="D36" s="38" t="s">
        <v>72</v>
      </c>
      <c r="E36" s="132" t="s">
        <v>53</v>
      </c>
      <c r="F36" s="132"/>
      <c r="G36" s="38" t="s">
        <v>76</v>
      </c>
      <c r="H36" s="137"/>
      <c r="I36" s="137"/>
      <c r="J36" s="138"/>
    </row>
    <row r="37" spans="1:10" ht="5.25" customHeight="1">
      <c r="B37" s="142"/>
      <c r="C37" s="137"/>
      <c r="D37" s="146"/>
      <c r="E37" s="147"/>
      <c r="F37" s="147"/>
      <c r="G37" s="148"/>
      <c r="H37" s="137"/>
      <c r="I37" s="137"/>
      <c r="J37" s="138"/>
    </row>
    <row r="38" spans="1:10">
      <c r="B38" s="142"/>
      <c r="C38" s="137"/>
      <c r="D38" s="144"/>
      <c r="E38" s="144"/>
      <c r="F38" s="144"/>
      <c r="G38" s="144"/>
      <c r="H38" s="137"/>
      <c r="I38" s="137"/>
      <c r="J38" s="138"/>
    </row>
    <row r="39" spans="1:10">
      <c r="B39" s="142"/>
      <c r="C39" s="137"/>
      <c r="D39" s="145" t="s">
        <v>78</v>
      </c>
      <c r="E39" s="145"/>
      <c r="F39" s="145"/>
      <c r="G39" s="145"/>
      <c r="H39" s="137"/>
      <c r="I39" s="137"/>
      <c r="J39" s="138"/>
    </row>
    <row r="40" spans="1:10">
      <c r="B40" s="142"/>
      <c r="C40" s="137"/>
      <c r="D40" s="145"/>
      <c r="E40" s="145"/>
      <c r="F40" s="145"/>
      <c r="G40" s="145"/>
      <c r="H40" s="137"/>
      <c r="I40" s="137"/>
      <c r="J40" s="138"/>
    </row>
    <row r="41" spans="1:10">
      <c r="B41" s="142"/>
      <c r="C41" s="137"/>
      <c r="D41" s="145"/>
      <c r="E41" s="145"/>
      <c r="F41" s="145"/>
      <c r="G41" s="145"/>
      <c r="H41" s="137"/>
      <c r="I41" s="137"/>
      <c r="J41" s="138"/>
    </row>
    <row r="42" spans="1:10">
      <c r="B42" s="142"/>
      <c r="C42" s="137"/>
      <c r="D42" s="145"/>
      <c r="E42" s="145"/>
      <c r="F42" s="145"/>
      <c r="G42" s="145"/>
      <c r="H42" s="137"/>
      <c r="I42" s="137"/>
      <c r="J42" s="138"/>
    </row>
    <row r="43" spans="1:10">
      <c r="A43" s="28"/>
      <c r="B43" s="143"/>
      <c r="C43" s="139"/>
      <c r="D43" s="139"/>
      <c r="E43" s="139"/>
      <c r="F43" s="139"/>
      <c r="G43" s="139"/>
      <c r="H43" s="139"/>
      <c r="I43" s="139"/>
      <c r="J43" s="140"/>
    </row>
  </sheetData>
  <sheetProtection selectLockedCells="1" selectUnlockedCells="1"/>
  <mergeCells count="49">
    <mergeCell ref="B7:J7"/>
    <mergeCell ref="B2:J2"/>
    <mergeCell ref="B3:J3"/>
    <mergeCell ref="B4:J4"/>
    <mergeCell ref="B5:J5"/>
    <mergeCell ref="B6:J6"/>
    <mergeCell ref="D9:G9"/>
    <mergeCell ref="D10:G10"/>
    <mergeCell ref="D11:G11"/>
    <mergeCell ref="F12:G12"/>
    <mergeCell ref="F15:G15"/>
    <mergeCell ref="F13:G13"/>
    <mergeCell ref="D15:E15"/>
    <mergeCell ref="D12:E12"/>
    <mergeCell ref="D13:E13"/>
    <mergeCell ref="D14:E14"/>
    <mergeCell ref="F14:G14"/>
    <mergeCell ref="E33:F33"/>
    <mergeCell ref="E34:F34"/>
    <mergeCell ref="E35:F35"/>
    <mergeCell ref="D25:G25"/>
    <mergeCell ref="D26:G26"/>
    <mergeCell ref="D29:G29"/>
    <mergeCell ref="D16:G16"/>
    <mergeCell ref="D21:G21"/>
    <mergeCell ref="F20:G20"/>
    <mergeCell ref="D23:G23"/>
    <mergeCell ref="D24:G24"/>
    <mergeCell ref="D18:E18"/>
    <mergeCell ref="F18:G18"/>
    <mergeCell ref="D17:E17"/>
    <mergeCell ref="F17:G17"/>
    <mergeCell ref="D20:E20"/>
    <mergeCell ref="E36:F36"/>
    <mergeCell ref="E32:F32"/>
    <mergeCell ref="H8:J43"/>
    <mergeCell ref="B8:C42"/>
    <mergeCell ref="B43:G43"/>
    <mergeCell ref="D38:G38"/>
    <mergeCell ref="D30:G30"/>
    <mergeCell ref="D22:G22"/>
    <mergeCell ref="D8:G8"/>
    <mergeCell ref="D39:G42"/>
    <mergeCell ref="D37:G37"/>
    <mergeCell ref="D27:G27"/>
    <mergeCell ref="D28:G28"/>
    <mergeCell ref="D19:E19"/>
    <mergeCell ref="F19:G19"/>
    <mergeCell ref="D31:G3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A3" zoomScaleNormal="100" workbookViewId="0">
      <selection activeCell="B9" sqref="B9:E9"/>
    </sheetView>
  </sheetViews>
  <sheetFormatPr defaultRowHeight="15"/>
  <cols>
    <col min="1" max="1" width="1.5703125" style="7" customWidth="1"/>
    <col min="2" max="2" width="6.140625" customWidth="1"/>
    <col min="3" max="3" width="9" style="23" customWidth="1"/>
    <col min="4" max="4" width="8" style="7" customWidth="1"/>
    <col min="5" max="5" width="63" customWidth="1"/>
    <col min="6" max="6" width="6" customWidth="1"/>
    <col min="7" max="7" width="13.28515625" style="20" customWidth="1"/>
    <col min="8" max="8" width="11.140625" customWidth="1"/>
    <col min="9" max="9" width="14.7109375" customWidth="1"/>
    <col min="11" max="11" width="14.28515625" bestFit="1" customWidth="1"/>
  </cols>
  <sheetData>
    <row r="1" spans="1:11" s="8" customFormat="1" ht="9" customHeight="1">
      <c r="C1" s="23"/>
      <c r="G1" s="20"/>
    </row>
    <row r="2" spans="1:11" s="2" customFormat="1" ht="18.75" customHeight="1">
      <c r="B2" s="177" t="s">
        <v>2</v>
      </c>
      <c r="C2" s="178"/>
      <c r="D2" s="178"/>
      <c r="E2" s="178"/>
      <c r="F2" s="178"/>
      <c r="G2" s="178"/>
      <c r="H2" s="178"/>
      <c r="I2" s="179"/>
    </row>
    <row r="3" spans="1:11" ht="15.75" customHeight="1">
      <c r="B3" s="205" t="s">
        <v>83</v>
      </c>
      <c r="C3" s="206"/>
      <c r="D3" s="206"/>
      <c r="E3" s="206"/>
      <c r="F3" s="206"/>
      <c r="G3" s="206"/>
      <c r="H3" s="206"/>
      <c r="I3" s="207"/>
    </row>
    <row r="4" spans="1:11" ht="14.25" customHeight="1">
      <c r="B4" s="183" t="s">
        <v>3</v>
      </c>
      <c r="C4" s="184"/>
      <c r="D4" s="184"/>
      <c r="E4" s="184"/>
      <c r="F4" s="184"/>
      <c r="G4" s="184"/>
      <c r="H4" s="184"/>
      <c r="I4" s="185"/>
    </row>
    <row r="5" spans="1:11" s="1" customFormat="1" ht="12.75" customHeight="1">
      <c r="B5" s="186" t="s">
        <v>5</v>
      </c>
      <c r="C5" s="187"/>
      <c r="D5" s="187"/>
      <c r="E5" s="187"/>
      <c r="F5" s="187"/>
      <c r="G5" s="187"/>
      <c r="H5" s="187"/>
      <c r="I5" s="188"/>
    </row>
    <row r="6" spans="1:11" s="1" customFormat="1" ht="14.25" customHeight="1" thickBot="1">
      <c r="B6" s="189" t="s">
        <v>4</v>
      </c>
      <c r="C6" s="190"/>
      <c r="D6" s="190"/>
      <c r="E6" s="190"/>
      <c r="F6" s="190"/>
      <c r="G6" s="190"/>
      <c r="H6" s="190"/>
      <c r="I6" s="191"/>
    </row>
    <row r="7" spans="1:11" ht="10.5" hidden="1" customHeight="1" thickBot="1">
      <c r="B7" s="209"/>
      <c r="C7" s="210"/>
      <c r="D7" s="210"/>
      <c r="E7" s="210"/>
      <c r="F7" s="210"/>
      <c r="G7" s="210"/>
      <c r="H7" s="210"/>
      <c r="I7" s="211"/>
    </row>
    <row r="8" spans="1:11" s="8" customFormat="1" ht="15" customHeight="1" thickTop="1" thickBot="1">
      <c r="B8" s="212" t="s">
        <v>77</v>
      </c>
      <c r="C8" s="213"/>
      <c r="D8" s="213"/>
      <c r="E8" s="213"/>
      <c r="F8" s="213"/>
      <c r="G8" s="213"/>
      <c r="H8" s="213"/>
      <c r="I8" s="214"/>
    </row>
    <row r="9" spans="1:11" ht="16.5" customHeight="1" thickTop="1">
      <c r="B9" s="215" t="s">
        <v>183</v>
      </c>
      <c r="C9" s="216"/>
      <c r="D9" s="216"/>
      <c r="E9" s="216"/>
      <c r="F9" s="53"/>
      <c r="G9" s="219" t="s">
        <v>174</v>
      </c>
      <c r="H9" s="219"/>
      <c r="I9" s="220"/>
    </row>
    <row r="10" spans="1:11" ht="15" customHeight="1">
      <c r="B10" s="223" t="s">
        <v>184</v>
      </c>
      <c r="C10" s="224"/>
      <c r="D10" s="224"/>
      <c r="E10" s="224"/>
      <c r="F10" s="224"/>
      <c r="G10" s="221"/>
      <c r="H10" s="221"/>
      <c r="I10" s="222"/>
    </row>
    <row r="11" spans="1:11" ht="14.25" customHeight="1" thickBot="1">
      <c r="B11" s="217" t="s">
        <v>173</v>
      </c>
      <c r="C11" s="218"/>
      <c r="D11" s="218"/>
      <c r="E11" s="218"/>
      <c r="F11" s="39"/>
      <c r="G11" s="54"/>
      <c r="H11" s="57" t="s">
        <v>95</v>
      </c>
      <c r="I11" s="68">
        <v>0.19600000000000001</v>
      </c>
      <c r="K11" s="11"/>
    </row>
    <row r="12" spans="1:11" ht="3" customHeight="1" thickTop="1">
      <c r="B12" s="49"/>
      <c r="C12" s="21"/>
      <c r="D12" s="50"/>
      <c r="E12" s="50"/>
      <c r="F12" s="50"/>
      <c r="G12" s="17"/>
      <c r="H12" s="50"/>
      <c r="I12" s="51"/>
      <c r="K12" s="11"/>
    </row>
    <row r="13" spans="1:11" ht="38.25" customHeight="1">
      <c r="B13" s="40" t="s">
        <v>8</v>
      </c>
      <c r="C13" s="40" t="s">
        <v>7</v>
      </c>
      <c r="D13" s="40" t="s">
        <v>6</v>
      </c>
      <c r="E13" s="40" t="s">
        <v>0</v>
      </c>
      <c r="F13" s="40" t="s">
        <v>80</v>
      </c>
      <c r="G13" s="43" t="s">
        <v>79</v>
      </c>
      <c r="H13" s="40" t="s">
        <v>81</v>
      </c>
      <c r="I13" s="40" t="s">
        <v>82</v>
      </c>
      <c r="K13" s="11"/>
    </row>
    <row r="14" spans="1:11" s="3" customFormat="1" ht="3" customHeight="1">
      <c r="A14" s="7"/>
      <c r="B14" s="15"/>
      <c r="C14" s="22"/>
      <c r="D14" s="4"/>
      <c r="E14" s="4"/>
      <c r="F14" s="5"/>
      <c r="G14" s="18"/>
      <c r="H14" s="5"/>
      <c r="I14" s="16"/>
      <c r="K14" s="11"/>
    </row>
    <row r="15" spans="1:11" s="8" customFormat="1" ht="15.75" customHeight="1">
      <c r="B15" s="63"/>
      <c r="C15" s="208" t="s">
        <v>85</v>
      </c>
      <c r="D15" s="208"/>
      <c r="E15" s="208"/>
      <c r="F15" s="208"/>
      <c r="G15" s="208"/>
      <c r="H15" s="208"/>
      <c r="I15" s="62">
        <f>I16+I17</f>
        <v>5549.9925000000003</v>
      </c>
      <c r="K15" s="58"/>
    </row>
    <row r="16" spans="1:11" s="6" customFormat="1" ht="13.5" customHeight="1">
      <c r="B16" s="46" t="s">
        <v>9</v>
      </c>
      <c r="C16" s="12" t="s">
        <v>86</v>
      </c>
      <c r="D16" s="44" t="s">
        <v>87</v>
      </c>
      <c r="E16" s="55" t="s">
        <v>88</v>
      </c>
      <c r="F16" s="45" t="s">
        <v>153</v>
      </c>
      <c r="G16" s="47">
        <v>891.72</v>
      </c>
      <c r="H16" s="128">
        <v>4.5</v>
      </c>
      <c r="I16" s="47">
        <f>H16*G16</f>
        <v>4012.7400000000002</v>
      </c>
      <c r="K16" s="48"/>
    </row>
    <row r="17" spans="2:11" s="6" customFormat="1" ht="26.25" customHeight="1">
      <c r="B17" s="46" t="s">
        <v>10</v>
      </c>
      <c r="C17" s="123" t="s">
        <v>155</v>
      </c>
      <c r="D17" s="44" t="s">
        <v>87</v>
      </c>
      <c r="E17" s="55" t="s">
        <v>154</v>
      </c>
      <c r="F17" s="45" t="s">
        <v>153</v>
      </c>
      <c r="G17" s="47">
        <v>0.21</v>
      </c>
      <c r="H17" s="128">
        <v>7320.25</v>
      </c>
      <c r="I17" s="47">
        <f>H17*G17</f>
        <v>1537.2525000000001</v>
      </c>
      <c r="K17" s="48"/>
    </row>
    <row r="18" spans="2:11" s="6" customFormat="1" ht="13.5" customHeight="1">
      <c r="B18" s="40">
        <v>2</v>
      </c>
      <c r="C18" s="192" t="s">
        <v>112</v>
      </c>
      <c r="D18" s="193"/>
      <c r="E18" s="193"/>
      <c r="F18" s="193"/>
      <c r="G18" s="193"/>
      <c r="H18" s="193"/>
      <c r="I18" s="95">
        <f>SUM(I19:I22)</f>
        <v>760161.11290000007</v>
      </c>
      <c r="K18" s="48"/>
    </row>
    <row r="19" spans="2:11" s="6" customFormat="1" ht="27.75" customHeight="1">
      <c r="B19" s="46" t="s">
        <v>12</v>
      </c>
      <c r="C19" s="12" t="s">
        <v>177</v>
      </c>
      <c r="D19" s="44" t="s">
        <v>87</v>
      </c>
      <c r="E19" s="56" t="s">
        <v>176</v>
      </c>
      <c r="F19" s="45" t="s">
        <v>153</v>
      </c>
      <c r="G19" s="47">
        <v>24.91</v>
      </c>
      <c r="H19" s="126">
        <v>7320.25</v>
      </c>
      <c r="I19" s="47">
        <f t="shared" ref="I19:I22" si="0">H19*G19</f>
        <v>182347.42749999999</v>
      </c>
      <c r="K19" s="48"/>
    </row>
    <row r="20" spans="2:11" s="6" customFormat="1" ht="17.25" customHeight="1">
      <c r="B20" s="46" t="s">
        <v>13</v>
      </c>
      <c r="C20" s="67" t="s">
        <v>106</v>
      </c>
      <c r="D20" s="44" t="s">
        <v>87</v>
      </c>
      <c r="E20" s="56" t="s">
        <v>107</v>
      </c>
      <c r="F20" s="45" t="s">
        <v>120</v>
      </c>
      <c r="G20" s="47">
        <v>245.68</v>
      </c>
      <c r="H20" s="126">
        <v>292.81</v>
      </c>
      <c r="I20" s="47">
        <f t="shared" si="0"/>
        <v>71937.560800000007</v>
      </c>
      <c r="K20" s="48"/>
    </row>
    <row r="21" spans="2:11" s="6" customFormat="1" ht="13.5" customHeight="1">
      <c r="B21" s="46" t="s">
        <v>15</v>
      </c>
      <c r="C21" s="12" t="s">
        <v>109</v>
      </c>
      <c r="D21" s="44" t="s">
        <v>87</v>
      </c>
      <c r="E21" s="72" t="s">
        <v>108</v>
      </c>
      <c r="F21" s="45" t="s">
        <v>153</v>
      </c>
      <c r="G21" s="47">
        <v>7.47</v>
      </c>
      <c r="H21" s="126">
        <v>7320.25</v>
      </c>
      <c r="I21" s="47">
        <f t="shared" si="0"/>
        <v>54682.267500000002</v>
      </c>
      <c r="K21" s="48"/>
    </row>
    <row r="22" spans="2:11" s="6" customFormat="1" ht="19.5" customHeight="1">
      <c r="B22" s="46" t="s">
        <v>16</v>
      </c>
      <c r="C22" s="12" t="s">
        <v>110</v>
      </c>
      <c r="D22" s="44" t="s">
        <v>87</v>
      </c>
      <c r="E22" s="69" t="s">
        <v>111</v>
      </c>
      <c r="F22" s="45" t="s">
        <v>120</v>
      </c>
      <c r="G22" s="47">
        <v>1540.91</v>
      </c>
      <c r="H22" s="126">
        <f>H20</f>
        <v>292.81</v>
      </c>
      <c r="I22" s="47">
        <f t="shared" si="0"/>
        <v>451193.85710000002</v>
      </c>
      <c r="K22" s="48"/>
    </row>
    <row r="23" spans="2:11" s="6" customFormat="1" ht="13.5" customHeight="1">
      <c r="B23" s="64">
        <v>3</v>
      </c>
      <c r="C23" s="199" t="s">
        <v>113</v>
      </c>
      <c r="D23" s="199"/>
      <c r="E23" s="199"/>
      <c r="F23" s="199"/>
      <c r="G23" s="199"/>
      <c r="H23" s="200"/>
      <c r="I23" s="61">
        <f>I24+I25+I26</f>
        <v>174251.08040000001</v>
      </c>
      <c r="K23" s="48"/>
    </row>
    <row r="24" spans="2:11" s="6" customFormat="1" ht="21.75" customHeight="1">
      <c r="B24" s="46" t="s">
        <v>11</v>
      </c>
      <c r="C24" s="60" t="s">
        <v>114</v>
      </c>
      <c r="D24" s="44" t="s">
        <v>87</v>
      </c>
      <c r="E24" s="56" t="s">
        <v>115</v>
      </c>
      <c r="F24" s="45" t="s">
        <v>102</v>
      </c>
      <c r="G24" s="47">
        <v>57.67</v>
      </c>
      <c r="H24" s="126">
        <v>171.62</v>
      </c>
      <c r="I24" s="47">
        <f>H24*G24</f>
        <v>9897.3253999999997</v>
      </c>
      <c r="K24" s="48"/>
    </row>
    <row r="25" spans="2:11" s="6" customFormat="1" ht="13.5" customHeight="1">
      <c r="B25" s="46" t="s">
        <v>14</v>
      </c>
      <c r="C25" s="87" t="s">
        <v>116</v>
      </c>
      <c r="D25" s="44" t="s">
        <v>87</v>
      </c>
      <c r="E25" s="56" t="s">
        <v>118</v>
      </c>
      <c r="F25" s="45" t="s">
        <v>102</v>
      </c>
      <c r="G25" s="47">
        <v>55.85</v>
      </c>
      <c r="H25" s="126">
        <v>1350</v>
      </c>
      <c r="I25" s="47">
        <f t="shared" ref="I25:I26" si="1">H25*G25</f>
        <v>75397.5</v>
      </c>
      <c r="K25" s="48"/>
    </row>
    <row r="26" spans="2:11" s="6" customFormat="1" ht="33" customHeight="1">
      <c r="B26" s="46" t="s">
        <v>35</v>
      </c>
      <c r="C26" s="87" t="s">
        <v>117</v>
      </c>
      <c r="D26" s="44" t="s">
        <v>87</v>
      </c>
      <c r="E26" s="56" t="s">
        <v>119</v>
      </c>
      <c r="F26" s="45" t="s">
        <v>120</v>
      </c>
      <c r="G26" s="47">
        <v>835.27</v>
      </c>
      <c r="H26" s="126">
        <v>106.5</v>
      </c>
      <c r="I26" s="47">
        <f t="shared" si="1"/>
        <v>88956.255000000005</v>
      </c>
      <c r="K26" s="48"/>
    </row>
    <row r="27" spans="2:11" s="65" customFormat="1" ht="13.5" customHeight="1">
      <c r="B27" s="64">
        <v>4</v>
      </c>
      <c r="C27" s="199" t="s">
        <v>121</v>
      </c>
      <c r="D27" s="199"/>
      <c r="E27" s="199"/>
      <c r="F27" s="199"/>
      <c r="G27" s="199"/>
      <c r="H27" s="200"/>
      <c r="I27" s="61">
        <f>SUM(I28:I32)</f>
        <v>228775.745</v>
      </c>
      <c r="K27" s="66"/>
    </row>
    <row r="28" spans="2:11" s="6" customFormat="1" ht="30" customHeight="1">
      <c r="B28" s="46" t="s">
        <v>90</v>
      </c>
      <c r="C28" s="94" t="s">
        <v>122</v>
      </c>
      <c r="D28" s="44" t="s">
        <v>87</v>
      </c>
      <c r="E28" s="56" t="s">
        <v>124</v>
      </c>
      <c r="F28" s="45" t="s">
        <v>153</v>
      </c>
      <c r="G28" s="47">
        <v>133.03</v>
      </c>
      <c r="H28" s="126">
        <v>4.2</v>
      </c>
      <c r="I28" s="47">
        <f>H28*G28</f>
        <v>558.726</v>
      </c>
      <c r="K28" s="48"/>
    </row>
    <row r="29" spans="2:11" s="6" customFormat="1" ht="34.5" customHeight="1">
      <c r="B29" s="46" t="s">
        <v>91</v>
      </c>
      <c r="C29" s="94" t="s">
        <v>89</v>
      </c>
      <c r="D29" s="44" t="s">
        <v>87</v>
      </c>
      <c r="E29" s="56" t="s">
        <v>101</v>
      </c>
      <c r="F29" s="45" t="s">
        <v>153</v>
      </c>
      <c r="G29" s="47">
        <v>3.66</v>
      </c>
      <c r="H29" s="126">
        <v>3885.9</v>
      </c>
      <c r="I29" s="47">
        <f t="shared" ref="I29:I32" si="2">H29*G29</f>
        <v>14222.394</v>
      </c>
      <c r="K29" s="48"/>
    </row>
    <row r="30" spans="2:11" s="6" customFormat="1" ht="16.5" customHeight="1">
      <c r="B30" s="46" t="s">
        <v>132</v>
      </c>
      <c r="C30" s="130" t="s">
        <v>144</v>
      </c>
      <c r="D30" s="44" t="s">
        <v>87</v>
      </c>
      <c r="E30" s="56" t="s">
        <v>179</v>
      </c>
      <c r="F30" s="45" t="s">
        <v>152</v>
      </c>
      <c r="G30" s="47">
        <v>10.65</v>
      </c>
      <c r="H30" s="126">
        <v>2758.98</v>
      </c>
      <c r="I30" s="47">
        <f t="shared" si="2"/>
        <v>29383.137000000002</v>
      </c>
      <c r="K30" s="48"/>
    </row>
    <row r="31" spans="2:11" s="6" customFormat="1" ht="20.25" customHeight="1">
      <c r="B31" s="46" t="s">
        <v>133</v>
      </c>
      <c r="C31" s="67" t="s">
        <v>106</v>
      </c>
      <c r="D31" s="44" t="s">
        <v>87</v>
      </c>
      <c r="E31" s="56" t="s">
        <v>107</v>
      </c>
      <c r="F31" s="45" t="s">
        <v>120</v>
      </c>
      <c r="G31" s="47">
        <v>245.68</v>
      </c>
      <c r="H31" s="126">
        <v>150.4</v>
      </c>
      <c r="I31" s="47">
        <f>H31*G31</f>
        <v>36950.272000000004</v>
      </c>
      <c r="K31" s="48"/>
    </row>
    <row r="32" spans="2:11" s="6" customFormat="1" ht="18.75" customHeight="1">
      <c r="B32" s="46" t="s">
        <v>178</v>
      </c>
      <c r="C32" s="87" t="s">
        <v>123</v>
      </c>
      <c r="D32" s="44" t="s">
        <v>87</v>
      </c>
      <c r="E32" s="56" t="s">
        <v>125</v>
      </c>
      <c r="F32" s="45" t="s">
        <v>120</v>
      </c>
      <c r="G32" s="47">
        <v>981.79</v>
      </c>
      <c r="H32" s="126">
        <v>150.4</v>
      </c>
      <c r="I32" s="47">
        <f t="shared" si="2"/>
        <v>147661.21599999999</v>
      </c>
      <c r="K32" s="48"/>
    </row>
    <row r="33" spans="1:11" s="6" customFormat="1" ht="13.5" customHeight="1">
      <c r="B33" s="40">
        <v>5</v>
      </c>
      <c r="C33" s="198" t="s">
        <v>126</v>
      </c>
      <c r="D33" s="199"/>
      <c r="E33" s="199"/>
      <c r="F33" s="199"/>
      <c r="G33" s="199"/>
      <c r="H33" s="200"/>
      <c r="I33" s="61">
        <f>SUM(I34:I38)</f>
        <v>183370.02000000002</v>
      </c>
      <c r="K33" s="48"/>
    </row>
    <row r="34" spans="1:11" s="6" customFormat="1" ht="18.75" customHeight="1">
      <c r="B34" s="46" t="s">
        <v>92</v>
      </c>
      <c r="C34" s="90" t="s">
        <v>127</v>
      </c>
      <c r="D34" s="44" t="s">
        <v>87</v>
      </c>
      <c r="E34" s="56" t="s">
        <v>134</v>
      </c>
      <c r="F34" s="91" t="s">
        <v>102</v>
      </c>
      <c r="G34" s="47">
        <v>123.27</v>
      </c>
      <c r="H34" s="96">
        <v>42</v>
      </c>
      <c r="I34" s="47">
        <f>H34*G34</f>
        <v>5177.34</v>
      </c>
      <c r="K34" s="48"/>
    </row>
    <row r="35" spans="1:11" s="6" customFormat="1" ht="18.75" customHeight="1">
      <c r="B35" s="46" t="s">
        <v>93</v>
      </c>
      <c r="C35" s="87" t="s">
        <v>128</v>
      </c>
      <c r="D35" s="44" t="s">
        <v>87</v>
      </c>
      <c r="E35" s="56" t="s">
        <v>135</v>
      </c>
      <c r="F35" s="91" t="s">
        <v>102</v>
      </c>
      <c r="G35" s="47">
        <v>458.04</v>
      </c>
      <c r="H35" s="126">
        <v>267</v>
      </c>
      <c r="I35" s="47">
        <f t="shared" ref="I35:I38" si="3">H35*G35</f>
        <v>122296.68000000001</v>
      </c>
      <c r="K35" s="48"/>
    </row>
    <row r="36" spans="1:11" s="6" customFormat="1" ht="20.25" customHeight="1">
      <c r="B36" s="46" t="s">
        <v>94</v>
      </c>
      <c r="C36" s="94" t="s">
        <v>129</v>
      </c>
      <c r="D36" s="44" t="s">
        <v>87</v>
      </c>
      <c r="E36" s="56" t="s">
        <v>136</v>
      </c>
      <c r="F36" s="92" t="s">
        <v>103</v>
      </c>
      <c r="G36" s="47">
        <v>6409</v>
      </c>
      <c r="H36" s="126">
        <v>4</v>
      </c>
      <c r="I36" s="47">
        <f t="shared" si="3"/>
        <v>25636</v>
      </c>
      <c r="K36" s="48"/>
    </row>
    <row r="37" spans="1:11" s="6" customFormat="1" ht="25.5" customHeight="1">
      <c r="B37" s="46" t="s">
        <v>140</v>
      </c>
      <c r="C37" s="88" t="s">
        <v>130</v>
      </c>
      <c r="D37" s="44" t="s">
        <v>87</v>
      </c>
      <c r="E37" s="56" t="s">
        <v>137</v>
      </c>
      <c r="F37" s="92" t="s">
        <v>102</v>
      </c>
      <c r="G37" s="47">
        <v>680.24</v>
      </c>
      <c r="H37" s="126">
        <v>4</v>
      </c>
      <c r="I37" s="47">
        <f t="shared" si="3"/>
        <v>2720.96</v>
      </c>
      <c r="K37" s="48"/>
    </row>
    <row r="38" spans="1:11" s="6" customFormat="1" ht="17.25" customHeight="1">
      <c r="B38" s="46" t="s">
        <v>141</v>
      </c>
      <c r="C38" s="88" t="s">
        <v>131</v>
      </c>
      <c r="D38" s="44" t="s">
        <v>87</v>
      </c>
      <c r="E38" s="56" t="s">
        <v>138</v>
      </c>
      <c r="F38" s="92" t="s">
        <v>103</v>
      </c>
      <c r="G38" s="47">
        <v>3442.38</v>
      </c>
      <c r="H38" s="126">
        <v>8</v>
      </c>
      <c r="I38" s="47">
        <f t="shared" si="3"/>
        <v>27539.040000000001</v>
      </c>
      <c r="K38" s="48"/>
    </row>
    <row r="39" spans="1:11" s="65" customFormat="1" ht="13.5" customHeight="1">
      <c r="B39" s="40">
        <v>6</v>
      </c>
      <c r="C39" s="198" t="s">
        <v>139</v>
      </c>
      <c r="D39" s="199"/>
      <c r="E39" s="199"/>
      <c r="F39" s="199"/>
      <c r="G39" s="199"/>
      <c r="H39" s="200"/>
      <c r="I39" s="61">
        <f>SUM(I40:I44)</f>
        <v>3695.4456</v>
      </c>
      <c r="K39" s="66"/>
    </row>
    <row r="40" spans="1:11" s="6" customFormat="1" ht="19.5" customHeight="1">
      <c r="B40" s="46" t="s">
        <v>96</v>
      </c>
      <c r="C40" s="94" t="s">
        <v>142</v>
      </c>
      <c r="D40" s="44" t="s">
        <v>87</v>
      </c>
      <c r="E40" s="56" t="s">
        <v>147</v>
      </c>
      <c r="F40" s="45" t="s">
        <v>120</v>
      </c>
      <c r="G40" s="47">
        <v>475.24</v>
      </c>
      <c r="H40" s="127">
        <v>3.96</v>
      </c>
      <c r="I40" s="47">
        <f>H40*G40</f>
        <v>1881.9503999999999</v>
      </c>
      <c r="K40" s="48"/>
    </row>
    <row r="41" spans="1:11" s="6" customFormat="1" ht="27" customHeight="1">
      <c r="B41" s="46" t="s">
        <v>97</v>
      </c>
      <c r="C41" s="89" t="s">
        <v>143</v>
      </c>
      <c r="D41" s="44" t="s">
        <v>87</v>
      </c>
      <c r="E41" s="56" t="s">
        <v>148</v>
      </c>
      <c r="F41" s="93" t="s">
        <v>120</v>
      </c>
      <c r="G41" s="47">
        <v>85.87</v>
      </c>
      <c r="H41" s="127">
        <v>3.96</v>
      </c>
      <c r="I41" s="47">
        <f t="shared" ref="I41:I42" si="4">H41*G41</f>
        <v>340.04520000000002</v>
      </c>
      <c r="K41" s="48"/>
    </row>
    <row r="42" spans="1:11" s="6" customFormat="1" ht="20.25" customHeight="1">
      <c r="B42" s="46" t="s">
        <v>156</v>
      </c>
      <c r="C42" s="94" t="s">
        <v>144</v>
      </c>
      <c r="D42" s="44" t="s">
        <v>87</v>
      </c>
      <c r="E42" s="56" t="s">
        <v>149</v>
      </c>
      <c r="F42" s="45" t="s">
        <v>152</v>
      </c>
      <c r="G42" s="47">
        <v>10.65</v>
      </c>
      <c r="H42" s="127">
        <v>16.2</v>
      </c>
      <c r="I42" s="47">
        <f t="shared" si="4"/>
        <v>172.53</v>
      </c>
      <c r="K42" s="48"/>
    </row>
    <row r="43" spans="1:11" s="6" customFormat="1" ht="21" customHeight="1">
      <c r="B43" s="46" t="s">
        <v>157</v>
      </c>
      <c r="C43" s="87" t="s">
        <v>145</v>
      </c>
      <c r="D43" s="44" t="s">
        <v>87</v>
      </c>
      <c r="E43" s="56" t="s">
        <v>150</v>
      </c>
      <c r="F43" s="45" t="s">
        <v>153</v>
      </c>
      <c r="G43" s="47">
        <v>100.14</v>
      </c>
      <c r="H43" s="129">
        <v>12</v>
      </c>
      <c r="I43" s="47">
        <f t="shared" ref="I43:I44" si="5">H43*G43</f>
        <v>1201.68</v>
      </c>
      <c r="K43" s="48"/>
    </row>
    <row r="44" spans="1:11" s="6" customFormat="1" ht="17.25" customHeight="1">
      <c r="B44" s="46" t="s">
        <v>158</v>
      </c>
      <c r="C44" s="87" t="s">
        <v>146</v>
      </c>
      <c r="D44" s="44" t="s">
        <v>87</v>
      </c>
      <c r="E44" s="72" t="s">
        <v>151</v>
      </c>
      <c r="F44" s="45" t="s">
        <v>153</v>
      </c>
      <c r="G44" s="47">
        <v>8.27</v>
      </c>
      <c r="H44" s="129">
        <v>12</v>
      </c>
      <c r="I44" s="47">
        <f t="shared" si="5"/>
        <v>99.24</v>
      </c>
      <c r="K44" s="48"/>
    </row>
    <row r="45" spans="1:11" s="8" customFormat="1" ht="6" customHeight="1" thickBot="1">
      <c r="B45" s="26"/>
      <c r="C45" s="26"/>
      <c r="D45" s="26"/>
      <c r="E45" s="26"/>
      <c r="F45" s="9"/>
      <c r="G45" s="19"/>
      <c r="H45" s="13"/>
      <c r="I45" s="14"/>
    </row>
    <row r="46" spans="1:11" s="8" customFormat="1" ht="12.75" customHeight="1" thickBot="1">
      <c r="B46" s="201"/>
      <c r="C46" s="201"/>
      <c r="D46" s="201"/>
      <c r="E46" s="201"/>
      <c r="F46" s="194" t="s">
        <v>31</v>
      </c>
      <c r="G46" s="195"/>
      <c r="H46" s="196">
        <f>SUM(I39,I33,I27,I23,I18,I15)</f>
        <v>1355803.3964</v>
      </c>
      <c r="I46" s="197"/>
      <c r="K46" s="24"/>
    </row>
    <row r="47" spans="1:11" s="8" customFormat="1" ht="5.25" customHeight="1" thickBot="1">
      <c r="B47" s="201"/>
      <c r="C47" s="201"/>
      <c r="D47" s="201"/>
      <c r="E47" s="201"/>
      <c r="F47" s="202"/>
      <c r="G47" s="202"/>
      <c r="H47" s="203"/>
      <c r="I47" s="203"/>
    </row>
    <row r="48" spans="1:11" ht="13.5" customHeight="1" thickBot="1">
      <c r="A48"/>
      <c r="B48" s="201"/>
      <c r="C48" s="201"/>
      <c r="D48" s="201"/>
      <c r="E48" s="201"/>
      <c r="F48" s="194" t="s">
        <v>175</v>
      </c>
      <c r="G48" s="195"/>
      <c r="H48" s="196">
        <f>H46*19.6%+(H46)</f>
        <v>1621540.8620944</v>
      </c>
      <c r="I48" s="197"/>
    </row>
    <row r="49" spans="1:9" s="8" customFormat="1" ht="15.75" customHeight="1">
      <c r="B49" s="52"/>
      <c r="C49" s="52"/>
      <c r="D49" s="52"/>
      <c r="E49" s="52"/>
      <c r="F49" s="25"/>
      <c r="G49" s="20"/>
    </row>
    <row r="50" spans="1:9" ht="15" customHeight="1">
      <c r="A50"/>
      <c r="B50" s="27"/>
      <c r="C50" s="27"/>
      <c r="D50" s="27"/>
      <c r="E50" s="27"/>
      <c r="F50" s="8"/>
      <c r="H50" s="8"/>
      <c r="I50" s="8"/>
    </row>
    <row r="51" spans="1:9">
      <c r="A51"/>
      <c r="B51" s="10"/>
      <c r="C51" s="10"/>
      <c r="D51" s="10"/>
      <c r="E51" s="10"/>
      <c r="F51" s="8"/>
      <c r="H51" s="8"/>
      <c r="I51" s="8"/>
    </row>
    <row r="52" spans="1:9">
      <c r="A52"/>
      <c r="B52" s="28"/>
      <c r="C52" s="28"/>
      <c r="D52" s="28"/>
      <c r="E52" s="28"/>
      <c r="F52" s="30"/>
      <c r="G52" s="33"/>
      <c r="H52" s="30"/>
      <c r="I52" s="30"/>
    </row>
    <row r="53" spans="1:9">
      <c r="B53" s="8"/>
      <c r="D53" s="8"/>
      <c r="E53" s="29"/>
      <c r="F53" s="8"/>
      <c r="H53" s="8"/>
      <c r="I53" s="8"/>
    </row>
    <row r="54" spans="1:9">
      <c r="B54" s="8"/>
      <c r="D54" s="8"/>
      <c r="E54" s="29"/>
      <c r="F54" s="8"/>
      <c r="H54" s="8"/>
      <c r="I54" s="8"/>
    </row>
    <row r="55" spans="1:9">
      <c r="B55" s="8"/>
      <c r="D55" s="8"/>
      <c r="E55" s="29"/>
      <c r="F55" s="8"/>
      <c r="H55" s="204"/>
      <c r="I55" s="204"/>
    </row>
    <row r="56" spans="1:9">
      <c r="B56" s="8"/>
      <c r="D56" s="8"/>
      <c r="E56" s="8"/>
      <c r="F56" s="8"/>
      <c r="H56" s="8"/>
      <c r="I56" s="8"/>
    </row>
    <row r="57" spans="1:9">
      <c r="B57" s="8"/>
      <c r="D57" s="8"/>
      <c r="E57" s="8"/>
    </row>
    <row r="58" spans="1:9" ht="15" customHeight="1">
      <c r="B58" s="8"/>
      <c r="D58" s="8"/>
      <c r="E58" s="8"/>
    </row>
  </sheetData>
  <mergeCells count="26">
    <mergeCell ref="H55:I55"/>
    <mergeCell ref="B2:I2"/>
    <mergeCell ref="B3:I3"/>
    <mergeCell ref="B4:I4"/>
    <mergeCell ref="B5:I5"/>
    <mergeCell ref="B6:I6"/>
    <mergeCell ref="C15:H15"/>
    <mergeCell ref="C23:H23"/>
    <mergeCell ref="C27:H27"/>
    <mergeCell ref="B7:I7"/>
    <mergeCell ref="B8:I8"/>
    <mergeCell ref="B9:E9"/>
    <mergeCell ref="B11:E11"/>
    <mergeCell ref="G9:I9"/>
    <mergeCell ref="G10:I10"/>
    <mergeCell ref="B10:F10"/>
    <mergeCell ref="C18:H18"/>
    <mergeCell ref="F48:G48"/>
    <mergeCell ref="H48:I48"/>
    <mergeCell ref="C33:H33"/>
    <mergeCell ref="C39:H39"/>
    <mergeCell ref="B46:E48"/>
    <mergeCell ref="H46:I46"/>
    <mergeCell ref="F46:G46"/>
    <mergeCell ref="F47:G47"/>
    <mergeCell ref="H47:I47"/>
  </mergeCells>
  <pageMargins left="0.51181102362204722" right="0.51181102362204722" top="0" bottom="0" header="0" footer="0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51701A-2AD2-4605-83BB-C3EAE32F4E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#REF!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Q48"/>
  <sheetViews>
    <sheetView topLeftCell="A4" workbookViewId="0">
      <selection activeCell="O9" sqref="O9"/>
    </sheetView>
  </sheetViews>
  <sheetFormatPr defaultRowHeight="15"/>
  <cols>
    <col min="1" max="1" width="1.85546875" style="8" customWidth="1"/>
    <col min="2" max="2" width="4.85546875" customWidth="1"/>
    <col min="3" max="3" width="22.85546875" customWidth="1"/>
    <col min="4" max="4" width="14.85546875" customWidth="1"/>
    <col min="5" max="5" width="6.5703125" customWidth="1"/>
    <col min="6" max="6" width="11.5703125" customWidth="1"/>
    <col min="7" max="7" width="11.85546875" customWidth="1"/>
    <col min="8" max="9" width="11.28515625" customWidth="1"/>
    <col min="10" max="10" width="13.28515625" style="8" customWidth="1"/>
    <col min="11" max="11" width="12.7109375" style="8" customWidth="1"/>
    <col min="12" max="12" width="12.5703125" customWidth="1"/>
  </cols>
  <sheetData>
    <row r="1" spans="2:17" s="8" customFormat="1" ht="8.25" customHeight="1"/>
    <row r="2" spans="2:17" s="11" customFormat="1" ht="15" customHeight="1">
      <c r="B2" s="177" t="s">
        <v>2</v>
      </c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31"/>
      <c r="N2" s="31"/>
      <c r="O2" s="31"/>
      <c r="P2" s="31"/>
      <c r="Q2" s="31"/>
    </row>
    <row r="3" spans="2:17" s="11" customFormat="1" ht="15" customHeight="1">
      <c r="B3" s="205" t="s">
        <v>83</v>
      </c>
      <c r="C3" s="206"/>
      <c r="D3" s="206"/>
      <c r="E3" s="206"/>
      <c r="F3" s="206"/>
      <c r="G3" s="206"/>
      <c r="H3" s="206"/>
      <c r="I3" s="206"/>
      <c r="J3" s="206"/>
      <c r="K3" s="206"/>
      <c r="L3" s="207"/>
      <c r="M3" s="31"/>
      <c r="N3" s="31"/>
      <c r="O3" s="31"/>
      <c r="P3" s="31"/>
      <c r="Q3" s="31"/>
    </row>
    <row r="4" spans="2:17" s="11" customFormat="1" ht="15" customHeight="1">
      <c r="B4" s="189" t="s">
        <v>3</v>
      </c>
      <c r="C4" s="190"/>
      <c r="D4" s="190"/>
      <c r="E4" s="190"/>
      <c r="F4" s="190"/>
      <c r="G4" s="190"/>
      <c r="H4" s="190"/>
      <c r="I4" s="190"/>
      <c r="J4" s="190"/>
      <c r="K4" s="190"/>
      <c r="L4" s="191"/>
      <c r="M4" s="31"/>
      <c r="N4" s="31"/>
      <c r="O4" s="31"/>
      <c r="P4" s="31"/>
      <c r="Q4" s="31"/>
    </row>
    <row r="5" spans="2:17" s="11" customFormat="1" ht="15" customHeight="1">
      <c r="B5" s="189" t="s">
        <v>5</v>
      </c>
      <c r="C5" s="190"/>
      <c r="D5" s="190"/>
      <c r="E5" s="190"/>
      <c r="F5" s="190"/>
      <c r="G5" s="190"/>
      <c r="H5" s="190"/>
      <c r="I5" s="190"/>
      <c r="J5" s="190"/>
      <c r="K5" s="190"/>
      <c r="L5" s="191"/>
      <c r="M5" s="31"/>
      <c r="N5" s="31"/>
      <c r="O5" s="31"/>
      <c r="P5" s="31"/>
      <c r="Q5" s="31"/>
    </row>
    <row r="6" spans="2:17" s="11" customFormat="1" ht="15" customHeight="1" thickBot="1">
      <c r="B6" s="231" t="s">
        <v>4</v>
      </c>
      <c r="C6" s="232"/>
      <c r="D6" s="232"/>
      <c r="E6" s="232"/>
      <c r="F6" s="232"/>
      <c r="G6" s="232"/>
      <c r="H6" s="232"/>
      <c r="I6" s="232"/>
      <c r="J6" s="232"/>
      <c r="K6" s="232"/>
      <c r="L6" s="233"/>
      <c r="M6" s="31"/>
      <c r="N6" s="31"/>
      <c r="O6" s="31"/>
      <c r="P6" s="31"/>
      <c r="Q6" s="31"/>
    </row>
    <row r="7" spans="2:17" s="11" customFormat="1" ht="18" customHeight="1" thickTop="1" thickBot="1">
      <c r="B7" s="212" t="s">
        <v>32</v>
      </c>
      <c r="C7" s="213"/>
      <c r="D7" s="213"/>
      <c r="E7" s="213"/>
      <c r="F7" s="213"/>
      <c r="G7" s="213"/>
      <c r="H7" s="213"/>
      <c r="I7" s="213"/>
      <c r="J7" s="213"/>
      <c r="K7" s="213"/>
      <c r="L7" s="214"/>
      <c r="M7" s="31"/>
      <c r="N7" s="31"/>
      <c r="O7" s="31"/>
      <c r="P7" s="31"/>
      <c r="Q7" s="31"/>
    </row>
    <row r="8" spans="2:17" s="11" customFormat="1" ht="15" customHeight="1" thickTop="1">
      <c r="B8" s="236" t="s">
        <v>183</v>
      </c>
      <c r="C8" s="237"/>
      <c r="D8" s="237"/>
      <c r="E8" s="237"/>
      <c r="F8" s="237"/>
      <c r="G8" s="237"/>
      <c r="H8" s="237"/>
      <c r="I8" s="234" t="str">
        <f>ORÇAMENTO!G9</f>
        <v>Mococa, 28 de Março de 2024</v>
      </c>
      <c r="J8" s="234"/>
      <c r="K8" s="234"/>
      <c r="L8" s="235"/>
      <c r="M8" s="31"/>
      <c r="N8" s="131"/>
      <c r="O8" s="31"/>
      <c r="P8" s="31"/>
      <c r="Q8" s="31"/>
    </row>
    <row r="9" spans="2:17" s="11" customFormat="1" ht="15" customHeight="1">
      <c r="B9" s="238" t="str">
        <f>ORÇAMENTO!B10</f>
        <v>LOCAL: Av. da Saudade - Igarai</v>
      </c>
      <c r="C9" s="239"/>
      <c r="D9" s="239"/>
      <c r="E9" s="239"/>
      <c r="F9" s="239"/>
      <c r="G9" s="239"/>
      <c r="H9" s="239"/>
      <c r="I9" s="221"/>
      <c r="J9" s="221"/>
      <c r="K9" s="221"/>
      <c r="L9" s="222"/>
      <c r="M9" s="31"/>
      <c r="N9" s="31"/>
      <c r="O9" s="31"/>
      <c r="P9" s="31"/>
      <c r="Q9" s="31"/>
    </row>
    <row r="10" spans="2:17" ht="15.75" thickBot="1">
      <c r="B10" s="240" t="str">
        <f>ORÇAMENTO!B11</f>
        <v xml:space="preserve">FONTE/DATA BASE: CDHU 193 sem desoneração                                                            </v>
      </c>
      <c r="C10" s="241"/>
      <c r="D10" s="241"/>
      <c r="E10" s="241"/>
      <c r="F10" s="241"/>
      <c r="G10" s="241"/>
      <c r="H10" s="241"/>
      <c r="I10" s="59"/>
      <c r="J10" s="59"/>
      <c r="K10" s="59"/>
      <c r="L10" s="70">
        <f>ORÇAMENTO!I11</f>
        <v>0.19600000000000001</v>
      </c>
      <c r="M10" s="32"/>
      <c r="N10" s="32"/>
      <c r="O10" s="32"/>
      <c r="P10" s="32"/>
      <c r="Q10" s="32"/>
    </row>
    <row r="11" spans="2:17" ht="5.25" customHeight="1" thickTop="1" thickBot="1"/>
    <row r="12" spans="2:17" ht="18" customHeight="1" thickBot="1">
      <c r="B12" s="242" t="s">
        <v>8</v>
      </c>
      <c r="C12" s="244" t="s">
        <v>17</v>
      </c>
      <c r="D12" s="246" t="s">
        <v>29</v>
      </c>
      <c r="E12" s="242" t="s">
        <v>18</v>
      </c>
      <c r="F12" s="225" t="s">
        <v>30</v>
      </c>
      <c r="G12" s="226"/>
      <c r="H12" s="226"/>
      <c r="I12" s="226"/>
      <c r="J12" s="226"/>
      <c r="K12" s="226"/>
      <c r="L12" s="227"/>
    </row>
    <row r="13" spans="2:17" ht="12.75" customHeight="1" thickBot="1">
      <c r="B13" s="243"/>
      <c r="C13" s="245"/>
      <c r="D13" s="247"/>
      <c r="E13" s="243"/>
      <c r="F13" s="41" t="s">
        <v>19</v>
      </c>
      <c r="G13" s="41" t="s">
        <v>20</v>
      </c>
      <c r="H13" s="41" t="s">
        <v>21</v>
      </c>
      <c r="I13" s="41" t="s">
        <v>22</v>
      </c>
      <c r="J13" s="41" t="s">
        <v>23</v>
      </c>
      <c r="K13" s="41" t="s">
        <v>98</v>
      </c>
      <c r="L13" s="41" t="s">
        <v>1</v>
      </c>
    </row>
    <row r="14" spans="2:17">
      <c r="B14" s="71">
        <v>1</v>
      </c>
      <c r="C14" s="97" t="str">
        <f>ORÇAMENTO!C15</f>
        <v>SERVIÇOS PRELIMINARES</v>
      </c>
      <c r="D14" s="98">
        <f>ORÇAMENTO!I15</f>
        <v>5549.9925000000003</v>
      </c>
      <c r="E14" s="99">
        <f>D14/D20</f>
        <v>4.0935083322085116E-3</v>
      </c>
      <c r="F14" s="100">
        <v>1</v>
      </c>
      <c r="G14" s="101"/>
      <c r="H14" s="101"/>
      <c r="I14" s="101"/>
      <c r="J14" s="101"/>
      <c r="K14" s="101"/>
      <c r="L14" s="102">
        <f>D14</f>
        <v>5549.9925000000003</v>
      </c>
    </row>
    <row r="15" spans="2:17">
      <c r="B15" s="71">
        <v>2</v>
      </c>
      <c r="C15" s="103" t="str">
        <f>ORÇAMENTO!C18</f>
        <v>PAVIMENTAÇÃO ASFÁLTICA</v>
      </c>
      <c r="D15" s="104">
        <f>ORÇAMENTO!I18</f>
        <v>760161.11290000007</v>
      </c>
      <c r="E15" s="105">
        <f>D15/D20</f>
        <v>0.56067208189507378</v>
      </c>
      <c r="F15" s="106"/>
      <c r="G15" s="106"/>
      <c r="H15" s="106"/>
      <c r="I15" s="106"/>
      <c r="J15" s="107">
        <v>1</v>
      </c>
      <c r="K15" s="106"/>
      <c r="L15" s="102">
        <f>D15</f>
        <v>760161.11290000007</v>
      </c>
    </row>
    <row r="16" spans="2:17">
      <c r="B16" s="71">
        <v>3</v>
      </c>
      <c r="C16" s="103" t="str">
        <f>ORÇAMENTO!C23</f>
        <v xml:space="preserve">GUIAS E SARJETAS </v>
      </c>
      <c r="D16" s="104">
        <f>ORÇAMENTO!I23</f>
        <v>174251.08040000001</v>
      </c>
      <c r="E16" s="105">
        <f>D16/D20</f>
        <v>0.12852238079848491</v>
      </c>
      <c r="F16" s="106"/>
      <c r="G16" s="106"/>
      <c r="H16" s="107">
        <v>0.5</v>
      </c>
      <c r="I16" s="107">
        <v>0.5</v>
      </c>
      <c r="J16" s="106"/>
      <c r="K16" s="106"/>
      <c r="L16" s="102">
        <f>D16</f>
        <v>174251.08040000001</v>
      </c>
    </row>
    <row r="17" spans="2:13" ht="15" customHeight="1">
      <c r="B17" s="71">
        <v>4</v>
      </c>
      <c r="C17" s="108" t="str">
        <f>ORÇAMENTO!C27</f>
        <v>CALÇADA (PASSEIO)</v>
      </c>
      <c r="D17" s="104">
        <f>ORÇAMENTO!I27</f>
        <v>228775.745</v>
      </c>
      <c r="E17" s="105">
        <f>D17/D20</f>
        <v>0.1687381412433818</v>
      </c>
      <c r="F17" s="106"/>
      <c r="G17" s="106"/>
      <c r="H17" s="106"/>
      <c r="I17" s="106"/>
      <c r="J17" s="106"/>
      <c r="K17" s="107">
        <v>1</v>
      </c>
      <c r="L17" s="102">
        <f>D17</f>
        <v>228775.745</v>
      </c>
    </row>
    <row r="18" spans="2:13" ht="26.25" customHeight="1">
      <c r="B18" s="71">
        <v>5</v>
      </c>
      <c r="C18" s="108" t="str">
        <f>ORÇAMENTO!C33</f>
        <v>DRENAGEM DE ÁGUAS PLÚVIAIS</v>
      </c>
      <c r="D18" s="104">
        <f>ORÇAMENTO!I33</f>
        <v>183370.02000000002</v>
      </c>
      <c r="E18" s="105">
        <f>D18/D20</f>
        <v>0.13524823767730162</v>
      </c>
      <c r="F18" s="107">
        <v>0.5</v>
      </c>
      <c r="G18" s="107">
        <v>0.5</v>
      </c>
      <c r="H18" s="106"/>
      <c r="I18" s="106"/>
      <c r="J18" s="106"/>
      <c r="K18" s="106"/>
      <c r="L18" s="102">
        <f>D18</f>
        <v>183370.02000000002</v>
      </c>
    </row>
    <row r="19" spans="2:13" s="8" customFormat="1" ht="15.75" thickBot="1">
      <c r="B19" s="71">
        <v>6</v>
      </c>
      <c r="C19" s="103" t="str">
        <f>ORÇAMENTO!C39</f>
        <v>MURO DE ALA</v>
      </c>
      <c r="D19" s="104">
        <f>ORÇAMENTO!I39</f>
        <v>3695.4456</v>
      </c>
      <c r="E19" s="105">
        <f>D19/D20</f>
        <v>2.7256500535493122E-3</v>
      </c>
      <c r="F19" s="106"/>
      <c r="G19" s="107">
        <v>1</v>
      </c>
      <c r="H19" s="106"/>
      <c r="I19" s="106"/>
      <c r="J19" s="106"/>
      <c r="K19" s="106"/>
      <c r="L19" s="102">
        <f t="shared" ref="L19" si="0">D19</f>
        <v>3695.4456</v>
      </c>
    </row>
    <row r="20" spans="2:13" ht="15.75" thickBot="1">
      <c r="B20" s="228" t="s">
        <v>24</v>
      </c>
      <c r="C20" s="229"/>
      <c r="D20" s="109">
        <f>SUM(D14:D19)</f>
        <v>1355803.3964000002</v>
      </c>
      <c r="E20" s="110">
        <f>SUM(E14:E18)</f>
        <v>0.9972743499464507</v>
      </c>
      <c r="F20" s="111">
        <f>D14+(D18/2)</f>
        <v>97235.002500000002</v>
      </c>
      <c r="G20" s="111">
        <f>D18/2+(D19)</f>
        <v>95380.455600000016</v>
      </c>
      <c r="H20" s="111">
        <f>D16/2</f>
        <v>87125.540200000003</v>
      </c>
      <c r="I20" s="111">
        <f>D16/2</f>
        <v>87125.540200000003</v>
      </c>
      <c r="J20" s="111">
        <f>D15</f>
        <v>760161.11290000007</v>
      </c>
      <c r="K20" s="111">
        <f>D17</f>
        <v>228775.745</v>
      </c>
      <c r="L20" s="112">
        <f>D20</f>
        <v>1355803.3964000002</v>
      </c>
    </row>
    <row r="21" spans="2:13" ht="15.75" thickBot="1">
      <c r="B21" s="228" t="s">
        <v>25</v>
      </c>
      <c r="C21" s="229"/>
      <c r="D21" s="229"/>
      <c r="E21" s="230"/>
      <c r="F21" s="113">
        <f>E14+(E18/2)</f>
        <v>7.1717627170859319E-2</v>
      </c>
      <c r="G21" s="113">
        <f>E18/2+(E19)</f>
        <v>7.0349768892200126E-2</v>
      </c>
      <c r="H21" s="113">
        <f>E16/2</f>
        <v>6.4261190399242454E-2</v>
      </c>
      <c r="I21" s="113">
        <f>E16/2</f>
        <v>6.4261190399242454E-2</v>
      </c>
      <c r="J21" s="113">
        <f>E15</f>
        <v>0.56067208189507378</v>
      </c>
      <c r="K21" s="113">
        <f>E17</f>
        <v>0.1687381412433818</v>
      </c>
      <c r="L21" s="114">
        <f>SUM(F21:K21)</f>
        <v>0.99999999999999989</v>
      </c>
    </row>
    <row r="22" spans="2:13" ht="15.75" thickBot="1">
      <c r="B22" s="228" t="s">
        <v>26</v>
      </c>
      <c r="C22" s="229"/>
      <c r="D22" s="229"/>
      <c r="E22" s="230"/>
      <c r="F22" s="111">
        <f>F20</f>
        <v>97235.002500000002</v>
      </c>
      <c r="G22" s="115">
        <f>G20+F22</f>
        <v>192615.45810000002</v>
      </c>
      <c r="H22" s="111">
        <f t="shared" ref="H22:K22" si="1">H20+G22</f>
        <v>279740.99830000004</v>
      </c>
      <c r="I22" s="111">
        <f t="shared" si="1"/>
        <v>366866.53850000002</v>
      </c>
      <c r="J22" s="111">
        <f t="shared" si="1"/>
        <v>1127027.6514000001</v>
      </c>
      <c r="K22" s="111">
        <f t="shared" si="1"/>
        <v>1355803.3964</v>
      </c>
      <c r="L22" s="112">
        <f>K22</f>
        <v>1355803.3964</v>
      </c>
    </row>
    <row r="23" spans="2:13" ht="15.75" thickBot="1">
      <c r="B23" s="228" t="s">
        <v>27</v>
      </c>
      <c r="C23" s="229"/>
      <c r="D23" s="229"/>
      <c r="E23" s="230"/>
      <c r="F23" s="116">
        <f>F21</f>
        <v>7.1717627170859319E-2</v>
      </c>
      <c r="G23" s="116">
        <f>G21+F23</f>
        <v>0.14206739606305946</v>
      </c>
      <c r="H23" s="116">
        <f t="shared" ref="H23:K23" si="2">H21+G23</f>
        <v>0.2063285864623019</v>
      </c>
      <c r="I23" s="116">
        <f t="shared" si="2"/>
        <v>0.27058977686154434</v>
      </c>
      <c r="J23" s="116">
        <f t="shared" si="2"/>
        <v>0.83126185875661807</v>
      </c>
      <c r="K23" s="116">
        <f t="shared" si="2"/>
        <v>0.99999999999999989</v>
      </c>
      <c r="L23" s="117">
        <f>K23</f>
        <v>0.99999999999999989</v>
      </c>
      <c r="M23" s="11"/>
    </row>
    <row r="24" spans="2:13" ht="15.75" thickBot="1">
      <c r="B24" s="228" t="s">
        <v>99</v>
      </c>
      <c r="C24" s="229"/>
      <c r="D24" s="229"/>
      <c r="E24" s="230"/>
      <c r="F24" s="118">
        <f>F20*19.6%</f>
        <v>19058.06049</v>
      </c>
      <c r="G24" s="118">
        <f t="shared" ref="G24:K24" si="3">G20*19.6%</f>
        <v>18694.569297600003</v>
      </c>
      <c r="H24" s="118">
        <f t="shared" si="3"/>
        <v>17076.6058792</v>
      </c>
      <c r="I24" s="118">
        <f t="shared" si="3"/>
        <v>17076.6058792</v>
      </c>
      <c r="J24" s="118">
        <f t="shared" si="3"/>
        <v>148991.57812840003</v>
      </c>
      <c r="K24" s="118">
        <f t="shared" si="3"/>
        <v>44840.046020000002</v>
      </c>
      <c r="L24" s="119">
        <f>L20*19.6%</f>
        <v>265737.46569440007</v>
      </c>
    </row>
    <row r="25" spans="2:13" ht="15.75" thickBot="1">
      <c r="B25" s="228" t="s">
        <v>100</v>
      </c>
      <c r="C25" s="229"/>
      <c r="D25" s="229"/>
      <c r="E25" s="230"/>
      <c r="F25" s="111">
        <f>F22+F24</f>
        <v>116293.06299000001</v>
      </c>
      <c r="G25" s="111">
        <f t="shared" ref="G25:L25" si="4">G22+G24</f>
        <v>211310.02739760003</v>
      </c>
      <c r="H25" s="111">
        <f t="shared" si="4"/>
        <v>296817.60417920002</v>
      </c>
      <c r="I25" s="111">
        <f t="shared" si="4"/>
        <v>383943.14437920001</v>
      </c>
      <c r="J25" s="111">
        <f t="shared" si="4"/>
        <v>1276019.2295284001</v>
      </c>
      <c r="K25" s="111">
        <f t="shared" si="4"/>
        <v>1400643.44242</v>
      </c>
      <c r="L25" s="111">
        <f t="shared" si="4"/>
        <v>1621540.8620944</v>
      </c>
    </row>
    <row r="27" spans="2:13" s="8" customFormat="1"/>
    <row r="28" spans="2:13">
      <c r="G28" s="30"/>
      <c r="H28" s="30"/>
      <c r="I28" s="30"/>
      <c r="J28" s="30"/>
      <c r="K28" s="58"/>
      <c r="L28" s="58"/>
    </row>
    <row r="29" spans="2:13">
      <c r="K29" s="58"/>
      <c r="L29" s="58"/>
    </row>
    <row r="30" spans="2:13">
      <c r="G30" s="8"/>
    </row>
    <row r="31" spans="2:13">
      <c r="G31" s="8"/>
    </row>
    <row r="46" spans="8:8">
      <c r="H46" s="8"/>
    </row>
    <row r="47" spans="8:8">
      <c r="H47" s="8"/>
    </row>
    <row r="48" spans="8:8">
      <c r="H48" s="8"/>
    </row>
  </sheetData>
  <mergeCells count="22">
    <mergeCell ref="B23:E23"/>
    <mergeCell ref="B24:E24"/>
    <mergeCell ref="B25:E25"/>
    <mergeCell ref="B20:C20"/>
    <mergeCell ref="B12:B13"/>
    <mergeCell ref="C12:C13"/>
    <mergeCell ref="D12:D13"/>
    <mergeCell ref="E12:E13"/>
    <mergeCell ref="F12:L12"/>
    <mergeCell ref="B21:E21"/>
    <mergeCell ref="B22:E22"/>
    <mergeCell ref="B2:L2"/>
    <mergeCell ref="B3:L3"/>
    <mergeCell ref="B4:L4"/>
    <mergeCell ref="B5:L5"/>
    <mergeCell ref="B6:L6"/>
    <mergeCell ref="B7:L7"/>
    <mergeCell ref="I8:L8"/>
    <mergeCell ref="I9:L9"/>
    <mergeCell ref="B8:H8"/>
    <mergeCell ref="B9:H9"/>
    <mergeCell ref="B10:H10"/>
  </mergeCells>
  <pageMargins left="0.47244094488188981" right="0.51181102362204722" top="0.78740157480314965" bottom="0.78740157480314965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28"/>
  <sheetViews>
    <sheetView zoomScale="115" zoomScaleNormal="115" workbookViewId="0">
      <selection activeCell="K5" sqref="K5"/>
    </sheetView>
  </sheetViews>
  <sheetFormatPr defaultRowHeight="15"/>
  <cols>
    <col min="1" max="1" width="9" customWidth="1"/>
    <col min="8" max="9" width="9.85546875" bestFit="1" customWidth="1"/>
  </cols>
  <sheetData>
    <row r="1" spans="2:9" ht="8.25" customHeight="1"/>
    <row r="2" spans="2:9">
      <c r="B2" s="248" t="s">
        <v>2</v>
      </c>
      <c r="C2" s="249"/>
      <c r="D2" s="249"/>
      <c r="E2" s="249"/>
      <c r="F2" s="249"/>
      <c r="G2" s="249"/>
      <c r="H2" s="249"/>
      <c r="I2" s="250"/>
    </row>
    <row r="3" spans="2:9">
      <c r="B3" s="251" t="s">
        <v>83</v>
      </c>
      <c r="C3" s="252"/>
      <c r="D3" s="252"/>
      <c r="E3" s="252"/>
      <c r="F3" s="252"/>
      <c r="G3" s="252"/>
      <c r="H3" s="252"/>
      <c r="I3" s="253"/>
    </row>
    <row r="4" spans="2:9">
      <c r="B4" s="254" t="s">
        <v>3</v>
      </c>
      <c r="C4" s="255"/>
      <c r="D4" s="255"/>
      <c r="E4" s="255"/>
      <c r="F4" s="255"/>
      <c r="G4" s="255"/>
      <c r="H4" s="255"/>
      <c r="I4" s="256"/>
    </row>
    <row r="5" spans="2:9">
      <c r="B5" s="254" t="s">
        <v>5</v>
      </c>
      <c r="C5" s="255"/>
      <c r="D5" s="255"/>
      <c r="E5" s="255"/>
      <c r="F5" s="255"/>
      <c r="G5" s="255"/>
      <c r="H5" s="255"/>
      <c r="I5" s="256"/>
    </row>
    <row r="6" spans="2:9" ht="15.75" thickBot="1">
      <c r="B6" s="257" t="s">
        <v>4</v>
      </c>
      <c r="C6" s="258"/>
      <c r="D6" s="258"/>
      <c r="E6" s="258"/>
      <c r="F6" s="258"/>
      <c r="G6" s="258"/>
      <c r="H6" s="258"/>
      <c r="I6" s="259"/>
    </row>
    <row r="7" spans="2:9" ht="17.25" thickTop="1" thickBot="1">
      <c r="B7" s="212" t="s">
        <v>33</v>
      </c>
      <c r="C7" s="213"/>
      <c r="D7" s="213"/>
      <c r="E7" s="213"/>
      <c r="F7" s="213"/>
      <c r="G7" s="213"/>
      <c r="H7" s="213"/>
      <c r="I7" s="214"/>
    </row>
    <row r="8" spans="2:9" ht="13.5" customHeight="1" thickTop="1">
      <c r="B8" s="311" t="s">
        <v>183</v>
      </c>
      <c r="C8" s="312"/>
      <c r="D8" s="312"/>
      <c r="E8" s="312"/>
      <c r="F8" s="312"/>
      <c r="G8" s="312"/>
      <c r="H8" s="312"/>
      <c r="I8" s="313"/>
    </row>
    <row r="9" spans="2:9" ht="30.75" customHeight="1">
      <c r="B9" s="262" t="str">
        <f>ORÇAMENTO!B10</f>
        <v>LOCAL: Av. da Saudade - Igarai</v>
      </c>
      <c r="C9" s="263"/>
      <c r="D9" s="263"/>
      <c r="E9" s="263"/>
      <c r="F9" s="263"/>
      <c r="G9" s="263"/>
      <c r="H9" s="263"/>
      <c r="I9" s="264"/>
    </row>
    <row r="10" spans="2:9" ht="12" customHeight="1" thickBot="1">
      <c r="B10" s="265" t="str">
        <f>ORÇAMENTO!B11</f>
        <v xml:space="preserve">FONTE/DATA BASE: CDHU 193 sem desoneração                                                            </v>
      </c>
      <c r="C10" s="266"/>
      <c r="D10" s="266"/>
      <c r="E10" s="266"/>
      <c r="F10" s="266"/>
      <c r="G10" s="260" t="s">
        <v>174</v>
      </c>
      <c r="H10" s="260"/>
      <c r="I10" s="261"/>
    </row>
    <row r="11" spans="2:9" ht="3.75" customHeight="1" thickTop="1"/>
    <row r="12" spans="2:9" ht="13.5" customHeight="1">
      <c r="B12" s="42" t="s">
        <v>34</v>
      </c>
      <c r="C12" s="275" t="s">
        <v>0</v>
      </c>
      <c r="D12" s="275"/>
      <c r="E12" s="275"/>
      <c r="F12" s="275"/>
      <c r="G12" s="275"/>
      <c r="H12" s="42" t="s">
        <v>18</v>
      </c>
      <c r="I12" s="42" t="s">
        <v>1</v>
      </c>
    </row>
    <row r="13" spans="2:9">
      <c r="B13" s="34">
        <v>1</v>
      </c>
      <c r="C13" s="269" t="s">
        <v>36</v>
      </c>
      <c r="D13" s="270"/>
      <c r="E13" s="270"/>
      <c r="F13" s="270"/>
      <c r="G13" s="271"/>
      <c r="H13" s="35"/>
      <c r="I13" s="35">
        <v>0.04</v>
      </c>
    </row>
    <row r="14" spans="2:9">
      <c r="B14" s="34">
        <v>2</v>
      </c>
      <c r="C14" s="269" t="s">
        <v>37</v>
      </c>
      <c r="D14" s="270"/>
      <c r="E14" s="270"/>
      <c r="F14" s="270"/>
      <c r="G14" s="271"/>
      <c r="H14" s="35"/>
      <c r="I14" s="35">
        <f>H15+H16+H17</f>
        <v>6.6500000000000004E-2</v>
      </c>
    </row>
    <row r="15" spans="2:9">
      <c r="B15" s="12" t="s">
        <v>12</v>
      </c>
      <c r="C15" s="272" t="s">
        <v>28</v>
      </c>
      <c r="D15" s="273"/>
      <c r="E15" s="273"/>
      <c r="F15" s="273"/>
      <c r="G15" s="274"/>
      <c r="H15" s="36">
        <v>0.03</v>
      </c>
      <c r="I15" s="36"/>
    </row>
    <row r="16" spans="2:9">
      <c r="B16" s="12" t="s">
        <v>13</v>
      </c>
      <c r="C16" s="272" t="s">
        <v>38</v>
      </c>
      <c r="D16" s="273"/>
      <c r="E16" s="273"/>
      <c r="F16" s="273"/>
      <c r="G16" s="274"/>
      <c r="H16" s="36">
        <v>6.4999999999999997E-3</v>
      </c>
      <c r="I16" s="36"/>
    </row>
    <row r="17" spans="2:9">
      <c r="B17" s="12" t="s">
        <v>15</v>
      </c>
      <c r="C17" s="272" t="s">
        <v>39</v>
      </c>
      <c r="D17" s="273"/>
      <c r="E17" s="273"/>
      <c r="F17" s="273"/>
      <c r="G17" s="274"/>
      <c r="H17" s="36">
        <v>0.03</v>
      </c>
      <c r="I17" s="36"/>
    </row>
    <row r="18" spans="2:9">
      <c r="B18" s="34">
        <v>3</v>
      </c>
      <c r="C18" s="269" t="s">
        <v>40</v>
      </c>
      <c r="D18" s="270"/>
      <c r="E18" s="270"/>
      <c r="F18" s="270"/>
      <c r="G18" s="271"/>
      <c r="H18" s="35"/>
      <c r="I18" s="35">
        <f>H19+H20+H21</f>
        <v>2.2700000000000001E-2</v>
      </c>
    </row>
    <row r="19" spans="2:9">
      <c r="B19" s="12" t="s">
        <v>11</v>
      </c>
      <c r="C19" s="272" t="s">
        <v>41</v>
      </c>
      <c r="D19" s="273"/>
      <c r="E19" s="273"/>
      <c r="F19" s="273"/>
      <c r="G19" s="274"/>
      <c r="H19" s="36">
        <v>6.0000000000000001E-3</v>
      </c>
      <c r="I19" s="36"/>
    </row>
    <row r="20" spans="2:9">
      <c r="B20" s="12" t="s">
        <v>14</v>
      </c>
      <c r="C20" s="272" t="s">
        <v>42</v>
      </c>
      <c r="D20" s="273"/>
      <c r="E20" s="273"/>
      <c r="F20" s="273"/>
      <c r="G20" s="274"/>
      <c r="H20" s="36">
        <v>1.17E-2</v>
      </c>
      <c r="I20" s="36"/>
    </row>
    <row r="21" spans="2:9">
      <c r="B21" s="12" t="s">
        <v>35</v>
      </c>
      <c r="C21" s="272" t="s">
        <v>43</v>
      </c>
      <c r="D21" s="273"/>
      <c r="E21" s="273"/>
      <c r="F21" s="273"/>
      <c r="G21" s="274"/>
      <c r="H21" s="36">
        <v>5.0000000000000001E-3</v>
      </c>
      <c r="I21" s="36"/>
    </row>
    <row r="22" spans="2:9">
      <c r="B22" s="34">
        <v>4</v>
      </c>
      <c r="C22" s="269" t="s">
        <v>44</v>
      </c>
      <c r="D22" s="270"/>
      <c r="E22" s="270"/>
      <c r="F22" s="270"/>
      <c r="G22" s="271"/>
      <c r="H22" s="35"/>
      <c r="I22" s="35">
        <v>1.2800000000000001E-2</v>
      </c>
    </row>
    <row r="23" spans="2:9">
      <c r="B23" s="34">
        <v>5</v>
      </c>
      <c r="C23" s="269" t="s">
        <v>45</v>
      </c>
      <c r="D23" s="270"/>
      <c r="E23" s="270"/>
      <c r="F23" s="270"/>
      <c r="G23" s="271"/>
      <c r="H23" s="35"/>
      <c r="I23" s="35">
        <v>5.3999999999999999E-2</v>
      </c>
    </row>
    <row r="24" spans="2:9">
      <c r="F24" s="267" t="s">
        <v>46</v>
      </c>
      <c r="G24" s="267"/>
      <c r="H24" s="268">
        <f>I23+I22+I18+I14+I13</f>
        <v>0.19600000000000001</v>
      </c>
      <c r="I24" s="268"/>
    </row>
    <row r="28" spans="2:9">
      <c r="E28" s="30"/>
      <c r="F28" s="30"/>
      <c r="G28" s="30"/>
      <c r="H28" s="30"/>
      <c r="I28" s="30"/>
    </row>
  </sheetData>
  <mergeCells count="24">
    <mergeCell ref="C17:G17"/>
    <mergeCell ref="C12:G12"/>
    <mergeCell ref="C13:G13"/>
    <mergeCell ref="C14:G14"/>
    <mergeCell ref="C15:G15"/>
    <mergeCell ref="C16:G16"/>
    <mergeCell ref="F24:G24"/>
    <mergeCell ref="H24:I24"/>
    <mergeCell ref="C18:G18"/>
    <mergeCell ref="C19:G19"/>
    <mergeCell ref="C20:G20"/>
    <mergeCell ref="C21:G21"/>
    <mergeCell ref="C22:G22"/>
    <mergeCell ref="C23:G23"/>
    <mergeCell ref="G10:I10"/>
    <mergeCell ref="B7:I7"/>
    <mergeCell ref="B9:I9"/>
    <mergeCell ref="B10:F10"/>
    <mergeCell ref="B8:I8"/>
    <mergeCell ref="B2:I2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I41"/>
  <sheetViews>
    <sheetView topLeftCell="A10" zoomScaleNormal="100" workbookViewId="0">
      <selection activeCell="C28" sqref="C28:E28"/>
    </sheetView>
  </sheetViews>
  <sheetFormatPr defaultRowHeight="15"/>
  <cols>
    <col min="1" max="1" width="1.42578125" customWidth="1"/>
    <col min="2" max="2" width="7.85546875" customWidth="1"/>
    <col min="3" max="3" width="15.42578125" customWidth="1"/>
    <col min="4" max="4" width="33.85546875" customWidth="1"/>
    <col min="5" max="5" width="21.85546875" customWidth="1"/>
    <col min="6" max="6" width="12.140625" style="8" customWidth="1"/>
    <col min="7" max="7" width="10.5703125" customWidth="1"/>
    <col min="8" max="8" width="11.140625" customWidth="1"/>
    <col min="9" max="9" width="17.7109375" customWidth="1"/>
  </cols>
  <sheetData>
    <row r="1" spans="2:9" ht="9" customHeight="1"/>
    <row r="2" spans="2:9" ht="15.75">
      <c r="B2" s="177" t="s">
        <v>2</v>
      </c>
      <c r="C2" s="178"/>
      <c r="D2" s="178"/>
      <c r="E2" s="178"/>
      <c r="F2" s="178"/>
      <c r="G2" s="178"/>
      <c r="H2" s="178"/>
      <c r="I2" s="179"/>
    </row>
    <row r="3" spans="2:9">
      <c r="B3" s="180" t="s">
        <v>83</v>
      </c>
      <c r="C3" s="181"/>
      <c r="D3" s="181"/>
      <c r="E3" s="181"/>
      <c r="F3" s="181"/>
      <c r="G3" s="181"/>
      <c r="H3" s="181"/>
      <c r="I3" s="182"/>
    </row>
    <row r="4" spans="2:9">
      <c r="B4" s="254" t="s">
        <v>3</v>
      </c>
      <c r="C4" s="255"/>
      <c r="D4" s="255"/>
      <c r="E4" s="255"/>
      <c r="F4" s="255"/>
      <c r="G4" s="255"/>
      <c r="H4" s="255"/>
      <c r="I4" s="256"/>
    </row>
    <row r="5" spans="2:9">
      <c r="B5" s="254" t="s">
        <v>5</v>
      </c>
      <c r="C5" s="255"/>
      <c r="D5" s="255"/>
      <c r="E5" s="255"/>
      <c r="F5" s="255"/>
      <c r="G5" s="255"/>
      <c r="H5" s="255"/>
      <c r="I5" s="256"/>
    </row>
    <row r="6" spans="2:9" ht="15.75" thickBot="1">
      <c r="B6" s="257" t="s">
        <v>4</v>
      </c>
      <c r="C6" s="258"/>
      <c r="D6" s="258"/>
      <c r="E6" s="258"/>
      <c r="F6" s="258"/>
      <c r="G6" s="258"/>
      <c r="H6" s="258"/>
      <c r="I6" s="259"/>
    </row>
    <row r="7" spans="2:9" ht="17.25" thickTop="1" thickBot="1">
      <c r="B7" s="212" t="s">
        <v>50</v>
      </c>
      <c r="C7" s="213"/>
      <c r="D7" s="213"/>
      <c r="E7" s="213"/>
      <c r="F7" s="213"/>
      <c r="G7" s="213"/>
      <c r="H7" s="213"/>
      <c r="I7" s="214"/>
    </row>
    <row r="8" spans="2:9" ht="12.75" customHeight="1" thickTop="1">
      <c r="B8" s="236" t="str">
        <f>ORÇAMENTO!B9</f>
        <v>EMPREENDIMENTO : Execução de Pavimentação, Drenagem de Águas Pluviaise Passeio Publico</v>
      </c>
      <c r="C8" s="237"/>
      <c r="D8" s="237"/>
      <c r="E8" s="237"/>
      <c r="F8" s="75"/>
      <c r="G8" s="234" t="str">
        <f>ORÇAMENTO!G9</f>
        <v>Mococa, 28 de Março de 2024</v>
      </c>
      <c r="H8" s="234"/>
      <c r="I8" s="235"/>
    </row>
    <row r="9" spans="2:9" ht="28.5" customHeight="1">
      <c r="B9" s="276" t="str">
        <f>ORÇAMENTO!B10</f>
        <v>LOCAL: Av. da Saudade - Igarai</v>
      </c>
      <c r="C9" s="277"/>
      <c r="D9" s="277"/>
      <c r="E9" s="277"/>
      <c r="F9" s="80"/>
      <c r="G9" s="221"/>
      <c r="H9" s="221"/>
      <c r="I9" s="222"/>
    </row>
    <row r="10" spans="2:9" ht="15.75" thickBot="1">
      <c r="B10" s="240" t="str">
        <f>ORÇAMENTO!B11</f>
        <v xml:space="preserve">FONTE/DATA BASE: CDHU 193 sem desoneração                                                            </v>
      </c>
      <c r="C10" s="241"/>
      <c r="D10" s="241"/>
      <c r="E10" s="241"/>
      <c r="F10" s="76"/>
      <c r="G10" s="73"/>
      <c r="H10" s="77" t="str">
        <f>ORÇAMENTO!H11</f>
        <v>BDI</v>
      </c>
      <c r="I10" s="68">
        <f>ORÇAMENTO!I11</f>
        <v>0.19600000000000001</v>
      </c>
    </row>
    <row r="11" spans="2:9" ht="4.5" customHeight="1" thickTop="1">
      <c r="B11" s="8"/>
      <c r="C11" s="8"/>
      <c r="D11" s="8"/>
      <c r="E11" s="8"/>
      <c r="G11" s="8"/>
      <c r="H11" s="8"/>
      <c r="I11" s="8"/>
    </row>
    <row r="12" spans="2:9">
      <c r="B12" s="42" t="s">
        <v>34</v>
      </c>
      <c r="C12" s="275" t="s">
        <v>47</v>
      </c>
      <c r="D12" s="275"/>
      <c r="E12" s="275"/>
      <c r="F12" s="290" t="s">
        <v>81</v>
      </c>
      <c r="G12" s="275" t="s">
        <v>48</v>
      </c>
      <c r="H12" s="275"/>
      <c r="I12" s="275"/>
    </row>
    <row r="13" spans="2:9">
      <c r="B13" s="63">
        <v>1</v>
      </c>
      <c r="C13" s="281" t="str">
        <f>ORÇAMENTO!C15</f>
        <v>SERVIÇOS PRELIMINARES</v>
      </c>
      <c r="D13" s="282"/>
      <c r="E13" s="283"/>
      <c r="F13" s="291"/>
      <c r="G13" s="281" t="s">
        <v>49</v>
      </c>
      <c r="H13" s="282"/>
      <c r="I13" s="283"/>
    </row>
    <row r="14" spans="2:9">
      <c r="B14" s="46" t="s">
        <v>9</v>
      </c>
      <c r="C14" s="284" t="str">
        <f>ORÇAMENTO!E16</f>
        <v>Placa de identificação para obra</v>
      </c>
      <c r="D14" s="285"/>
      <c r="E14" s="286"/>
      <c r="F14" s="81">
        <f>ORÇAMENTO!H16</f>
        <v>4.5</v>
      </c>
      <c r="G14" s="292" t="s">
        <v>180</v>
      </c>
      <c r="H14" s="293"/>
      <c r="I14" s="294"/>
    </row>
    <row r="15" spans="2:9" ht="17.25" customHeight="1">
      <c r="B15" s="46" t="s">
        <v>10</v>
      </c>
      <c r="C15" s="284" t="str">
        <f>ORÇAMENTO!E17</f>
        <v>Levantamento planimétrico de área pavimentada para veículo e
pedestre</v>
      </c>
      <c r="D15" s="285"/>
      <c r="E15" s="286"/>
      <c r="F15" s="81">
        <f>ORÇAMENTO!H19</f>
        <v>7320.25</v>
      </c>
      <c r="G15" s="292" t="s">
        <v>161</v>
      </c>
      <c r="H15" s="293"/>
      <c r="I15" s="294"/>
    </row>
    <row r="16" spans="2:9" ht="15.75" customHeight="1">
      <c r="B16" s="40">
        <v>2</v>
      </c>
      <c r="C16" s="287" t="str">
        <f>ORÇAMENTO!C18</f>
        <v>PAVIMENTAÇÃO ASFÁLTICA</v>
      </c>
      <c r="D16" s="288"/>
      <c r="E16" s="289"/>
      <c r="F16" s="124"/>
      <c r="G16" s="295"/>
      <c r="H16" s="296"/>
      <c r="I16" s="297"/>
    </row>
    <row r="17" spans="2:9" ht="26.25" customHeight="1">
      <c r="B17" s="46" t="s">
        <v>12</v>
      </c>
      <c r="C17" s="278" t="str">
        <f>ORÇAMENTO!E19</f>
        <v>Abertura de caixa até 25 cm, inclui escavação, compactação, transporte 
e preparo do sub-leito</v>
      </c>
      <c r="D17" s="279"/>
      <c r="E17" s="280"/>
      <c r="F17" s="81">
        <f>ORÇAMENTO!H19</f>
        <v>7320.25</v>
      </c>
      <c r="G17" s="292" t="s">
        <v>162</v>
      </c>
      <c r="H17" s="293"/>
      <c r="I17" s="294"/>
    </row>
    <row r="18" spans="2:9" ht="26.25" customHeight="1">
      <c r="B18" s="46" t="s">
        <v>13</v>
      </c>
      <c r="C18" s="278" t="str">
        <f>ORÇAMENTO!E20</f>
        <v>Base de brita graduada</v>
      </c>
      <c r="D18" s="279"/>
      <c r="E18" s="280"/>
      <c r="F18" s="81">
        <f>ORÇAMENTO!H20</f>
        <v>292.81</v>
      </c>
      <c r="G18" s="298" t="s">
        <v>181</v>
      </c>
      <c r="H18" s="299"/>
      <c r="I18" s="300"/>
    </row>
    <row r="19" spans="2:9" s="8" customFormat="1" ht="17.25" customHeight="1">
      <c r="B19" s="46" t="s">
        <v>15</v>
      </c>
      <c r="C19" s="278" t="str">
        <f>ORÇAMENTO!E21</f>
        <v>Imprimação betuminosa ligante</v>
      </c>
      <c r="D19" s="279"/>
      <c r="E19" s="280"/>
      <c r="F19" s="81">
        <f>ORÇAMENTO!H21</f>
        <v>7320.25</v>
      </c>
      <c r="G19" s="292" t="s">
        <v>162</v>
      </c>
      <c r="H19" s="293"/>
      <c r="I19" s="294"/>
    </row>
    <row r="20" spans="2:9" s="8" customFormat="1" ht="30.75" customHeight="1">
      <c r="B20" s="46" t="s">
        <v>16</v>
      </c>
      <c r="C20" s="278" t="str">
        <f>ORÇAMENTO!E22</f>
        <v>Camada de rolamento em concreto betuminoso usinado quente - CBUQ</v>
      </c>
      <c r="D20" s="279"/>
      <c r="E20" s="280"/>
      <c r="F20" s="81">
        <f>ORÇAMENTO!H22</f>
        <v>292.81</v>
      </c>
      <c r="G20" s="298" t="s">
        <v>182</v>
      </c>
      <c r="H20" s="299"/>
      <c r="I20" s="300"/>
    </row>
    <row r="21" spans="2:9">
      <c r="B21" s="74">
        <v>3</v>
      </c>
      <c r="C21" s="308" t="str">
        <f>ORÇAMENTO!C23</f>
        <v xml:space="preserve">GUIAS E SARJETAS </v>
      </c>
      <c r="D21" s="309"/>
      <c r="E21" s="310"/>
      <c r="F21" s="79" t="s">
        <v>81</v>
      </c>
      <c r="G21" s="281" t="s">
        <v>49</v>
      </c>
      <c r="H21" s="282"/>
      <c r="I21" s="283"/>
    </row>
    <row r="22" spans="2:9" ht="29.25" customHeight="1">
      <c r="B22" s="46" t="s">
        <v>11</v>
      </c>
      <c r="C22" s="278" t="str">
        <f>ORÇAMENTO!E24</f>
        <v>Guia pré‐moldada curva tipo PMSP 100 ‐ fck 25 MPa</v>
      </c>
      <c r="D22" s="279"/>
      <c r="E22" s="280"/>
      <c r="F22" s="82">
        <f>ORÇAMENTO!H24</f>
        <v>171.62</v>
      </c>
      <c r="G22" s="298" t="s">
        <v>163</v>
      </c>
      <c r="H22" s="299"/>
      <c r="I22" s="300"/>
    </row>
    <row r="23" spans="2:9">
      <c r="B23" s="46" t="s">
        <v>14</v>
      </c>
      <c r="C23" s="278" t="str">
        <f>ORÇAMENTO!E25</f>
        <v>Guia pré‐moldada reta tipo PMSP 100 ‐ fck 25 Mpa</v>
      </c>
      <c r="D23" s="279"/>
      <c r="E23" s="280"/>
      <c r="F23" s="82">
        <f>ORÇAMENTO!H25</f>
        <v>1350</v>
      </c>
      <c r="G23" s="298" t="s">
        <v>164</v>
      </c>
      <c r="H23" s="299"/>
      <c r="I23" s="300"/>
    </row>
    <row r="24" spans="2:9" ht="28.5" customHeight="1">
      <c r="B24" s="46" t="s">
        <v>35</v>
      </c>
      <c r="C24" s="278" t="str">
        <f>ORÇAMENTO!E26</f>
        <v>Sarjeta ou sarjetão moldado no local, tipo PMSP em concreto com fck
25 Mpa</v>
      </c>
      <c r="D24" s="279"/>
      <c r="E24" s="280"/>
      <c r="F24" s="82">
        <f>ORÇAMENTO!H26</f>
        <v>106.5</v>
      </c>
      <c r="G24" s="298" t="s">
        <v>165</v>
      </c>
      <c r="H24" s="299"/>
      <c r="I24" s="300"/>
    </row>
    <row r="25" spans="2:9">
      <c r="B25" s="74">
        <v>4</v>
      </c>
      <c r="C25" s="308" t="str">
        <f>ORÇAMENTO!C27</f>
        <v>CALÇADA (PASSEIO)</v>
      </c>
      <c r="D25" s="309"/>
      <c r="E25" s="310"/>
      <c r="F25" s="79" t="s">
        <v>81</v>
      </c>
      <c r="G25" s="281" t="s">
        <v>49</v>
      </c>
      <c r="H25" s="282"/>
      <c r="I25" s="283"/>
    </row>
    <row r="26" spans="2:9" ht="27" customHeight="1">
      <c r="B26" s="46" t="s">
        <v>90</v>
      </c>
      <c r="C26" s="278" t="str">
        <f>ORÇAMENTO!E28</f>
        <v>Piso em ladrilho hidráulico podotátil várias cores (25x25cm), assentado
com argamassa mista</v>
      </c>
      <c r="D26" s="279"/>
      <c r="E26" s="280"/>
      <c r="F26" s="83">
        <f>ORÇAMENTO!H28</f>
        <v>4.2</v>
      </c>
      <c r="G26" s="298" t="s">
        <v>169</v>
      </c>
      <c r="H26" s="299"/>
      <c r="I26" s="300"/>
    </row>
    <row r="27" spans="2:9" ht="27" customHeight="1">
      <c r="B27" s="46" t="s">
        <v>91</v>
      </c>
      <c r="C27" s="278" t="str">
        <f>ORÇAMENTO!E29</f>
        <v>Regularização e compactação mecanizada de superfície, sem controle
do proctor normal</v>
      </c>
      <c r="D27" s="279"/>
      <c r="E27" s="280"/>
      <c r="F27" s="83">
        <f>ORÇAMENTO!H29</f>
        <v>3885.9</v>
      </c>
      <c r="G27" s="292" t="s">
        <v>166</v>
      </c>
      <c r="H27" s="293"/>
      <c r="I27" s="294"/>
    </row>
    <row r="28" spans="2:9" s="8" customFormat="1" ht="27" customHeight="1">
      <c r="B28" s="46" t="s">
        <v>132</v>
      </c>
      <c r="C28" s="278" t="str">
        <f>ORÇAMENTO!E31</f>
        <v>Base de brita graduada</v>
      </c>
      <c r="D28" s="279"/>
      <c r="E28" s="280"/>
      <c r="F28" s="125">
        <f>ORÇAMENTO!H31</f>
        <v>150.4</v>
      </c>
      <c r="G28" s="298" t="s">
        <v>168</v>
      </c>
      <c r="H28" s="299"/>
      <c r="I28" s="300"/>
    </row>
    <row r="29" spans="2:9" ht="27" customHeight="1">
      <c r="B29" s="46" t="s">
        <v>133</v>
      </c>
      <c r="C29" s="278" t="str">
        <f>ORÇAMENTO!E32</f>
        <v>Piso com requadro em concreto simples com controle de fck= 25 MPa</v>
      </c>
      <c r="D29" s="279"/>
      <c r="E29" s="280"/>
      <c r="F29" s="83">
        <f>ORÇAMENTO!H32</f>
        <v>150.4</v>
      </c>
      <c r="G29" s="298" t="s">
        <v>167</v>
      </c>
      <c r="H29" s="299"/>
      <c r="I29" s="300"/>
    </row>
    <row r="30" spans="2:9">
      <c r="B30" s="74">
        <v>5</v>
      </c>
      <c r="C30" s="305" t="str">
        <f>ORÇAMENTO!C33</f>
        <v>DRENAGEM DE ÁGUAS PLÚVIAIS</v>
      </c>
      <c r="D30" s="306"/>
      <c r="E30" s="307"/>
      <c r="F30" s="79" t="s">
        <v>81</v>
      </c>
      <c r="G30" s="281" t="s">
        <v>49</v>
      </c>
      <c r="H30" s="282"/>
      <c r="I30" s="283"/>
    </row>
    <row r="31" spans="2:9" ht="17.25" customHeight="1">
      <c r="B31" s="78" t="s">
        <v>92</v>
      </c>
      <c r="C31" s="301" t="str">
        <f>ORÇAMENTO!E34</f>
        <v>Tubo de concreto (PS-2), DN= 400mm</v>
      </c>
      <c r="D31" s="301"/>
      <c r="E31" s="301"/>
      <c r="F31" s="85">
        <f>ORÇAMENTO!H34</f>
        <v>42</v>
      </c>
      <c r="G31" s="292" t="s">
        <v>159</v>
      </c>
      <c r="H31" s="293"/>
      <c r="I31" s="294"/>
    </row>
    <row r="32" spans="2:9" ht="19.5" customHeight="1">
      <c r="B32" s="78" t="s">
        <v>93</v>
      </c>
      <c r="C32" s="301" t="str">
        <f>ORÇAMENTO!E35</f>
        <v>Tubo de concreto (PA-1), DN= 800mm</v>
      </c>
      <c r="D32" s="301"/>
      <c r="E32" s="301"/>
      <c r="F32" s="85">
        <f>ORÇAMENTO!H35</f>
        <v>267</v>
      </c>
      <c r="G32" s="292" t="s">
        <v>159</v>
      </c>
      <c r="H32" s="293"/>
      <c r="I32" s="294"/>
    </row>
    <row r="33" spans="2:9" s="8" customFormat="1" ht="19.5" customHeight="1">
      <c r="B33" s="78" t="s">
        <v>94</v>
      </c>
      <c r="C33" s="301" t="str">
        <f>ORÇAMENTO!E36</f>
        <v>Poço de visita de 1,60 x 1,60 x 1,60 m - tipo PMSP</v>
      </c>
      <c r="D33" s="301"/>
      <c r="E33" s="301"/>
      <c r="F33" s="85">
        <f>ORÇAMENTO!H36</f>
        <v>4</v>
      </c>
      <c r="G33" s="120" t="s">
        <v>160</v>
      </c>
      <c r="H33" s="121"/>
      <c r="I33" s="122"/>
    </row>
    <row r="34" spans="2:9" s="8" customFormat="1" ht="33" customHeight="1">
      <c r="B34" s="78" t="s">
        <v>140</v>
      </c>
      <c r="C34" s="302" t="str">
        <f>ORÇAMENTO!E37</f>
        <v>Chaminé para poço de visita tipo PMSP em alvenaria, diâmetro interno 70 cm - pescoço</v>
      </c>
      <c r="D34" s="303"/>
      <c r="E34" s="304"/>
      <c r="F34" s="85">
        <f>ORÇAMENTO!H37</f>
        <v>4</v>
      </c>
      <c r="G34" s="120" t="s">
        <v>160</v>
      </c>
      <c r="H34" s="121"/>
      <c r="I34" s="122"/>
    </row>
    <row r="35" spans="2:9" s="8" customFormat="1" ht="15" customHeight="1">
      <c r="B35" s="78" t="s">
        <v>141</v>
      </c>
      <c r="C35" s="301" t="str">
        <f>ORÇAMENTO!E38</f>
        <v>Boca de lobo simples tipo PMSP com tampa de concreto</v>
      </c>
      <c r="D35" s="301"/>
      <c r="E35" s="301"/>
      <c r="F35" s="85">
        <f>ORÇAMENTO!H38</f>
        <v>8</v>
      </c>
      <c r="G35" s="120" t="s">
        <v>160</v>
      </c>
      <c r="H35" s="121"/>
      <c r="I35" s="122"/>
    </row>
    <row r="36" spans="2:9">
      <c r="B36" s="74">
        <v>5</v>
      </c>
      <c r="C36" s="305" t="str">
        <f>ORÇAMENTO!C39</f>
        <v>MURO DE ALA</v>
      </c>
      <c r="D36" s="306"/>
      <c r="E36" s="307"/>
      <c r="F36" s="79" t="s">
        <v>81</v>
      </c>
      <c r="G36" s="281" t="s">
        <v>49</v>
      </c>
      <c r="H36" s="282"/>
      <c r="I36" s="283"/>
    </row>
    <row r="37" spans="2:9" ht="18.75" customHeight="1">
      <c r="B37" s="78" t="s">
        <v>92</v>
      </c>
      <c r="C37" s="301" t="str">
        <f>ORÇAMENTO!E40</f>
        <v>Concreto usinado, fck = 25 MPa - para bombeamento</v>
      </c>
      <c r="D37" s="301"/>
      <c r="E37" s="301"/>
      <c r="F37" s="85">
        <f>ORÇAMENTO!H40</f>
        <v>3.96</v>
      </c>
      <c r="G37" s="292" t="s">
        <v>171</v>
      </c>
      <c r="H37" s="293"/>
      <c r="I37" s="294"/>
    </row>
    <row r="38" spans="2:9" ht="27" customHeight="1">
      <c r="B38" s="78" t="s">
        <v>93</v>
      </c>
      <c r="C38" s="301" t="str">
        <f>ORÇAMENTO!E41</f>
        <v>Lançamento, espalhamento e adensamento de concreto ou massa em lastro e/ou enchimento</v>
      </c>
      <c r="D38" s="301"/>
      <c r="E38" s="301"/>
      <c r="F38" s="85">
        <f>ORÇAMENTO!H41</f>
        <v>3.96</v>
      </c>
      <c r="G38" s="292" t="s">
        <v>171</v>
      </c>
      <c r="H38" s="293"/>
      <c r="I38" s="294"/>
    </row>
    <row r="39" spans="2:9" ht="15.75" customHeight="1">
      <c r="B39" s="78" t="s">
        <v>94</v>
      </c>
      <c r="C39" s="301" t="str">
        <f>ORÇAMENTO!E42</f>
        <v>Armadura em tela soldada de aço</v>
      </c>
      <c r="D39" s="301"/>
      <c r="E39" s="301"/>
      <c r="F39" s="85">
        <f>ORÇAMENTO!H42</f>
        <v>16.2</v>
      </c>
      <c r="G39" s="292" t="s">
        <v>170</v>
      </c>
      <c r="H39" s="293"/>
      <c r="I39" s="294"/>
    </row>
    <row r="40" spans="2:9" ht="29.25" customHeight="1">
      <c r="B40" s="78" t="s">
        <v>140</v>
      </c>
      <c r="C40" s="301" t="str">
        <f>ORÇAMENTO!E43</f>
        <v>Forma em madeira comum para fundação</v>
      </c>
      <c r="D40" s="301"/>
      <c r="E40" s="301"/>
      <c r="F40" s="84">
        <f>ORÇAMENTO!H43</f>
        <v>12</v>
      </c>
      <c r="G40" s="298" t="s">
        <v>172</v>
      </c>
      <c r="H40" s="299"/>
      <c r="I40" s="300"/>
    </row>
    <row r="41" spans="2:9" ht="26.25" customHeight="1">
      <c r="B41" s="78" t="s">
        <v>141</v>
      </c>
      <c r="C41" s="302" t="str">
        <f>ORÇAMENTO!E44</f>
        <v>Desmontagem de forma em madeira para estrutura de vigas, com tábuas</v>
      </c>
      <c r="D41" s="303"/>
      <c r="E41" s="304"/>
      <c r="F41" s="86">
        <f>ORÇAMENTO!H44</f>
        <v>12</v>
      </c>
      <c r="G41" s="298" t="s">
        <v>172</v>
      </c>
      <c r="H41" s="299"/>
      <c r="I41" s="300"/>
    </row>
  </sheetData>
  <mergeCells count="69">
    <mergeCell ref="G29:I29"/>
    <mergeCell ref="G26:I26"/>
    <mergeCell ref="G25:I25"/>
    <mergeCell ref="G27:I27"/>
    <mergeCell ref="C29:E29"/>
    <mergeCell ref="C25:E25"/>
    <mergeCell ref="C26:E26"/>
    <mergeCell ref="C27:E27"/>
    <mergeCell ref="C28:E28"/>
    <mergeCell ref="G28:I28"/>
    <mergeCell ref="C24:E24"/>
    <mergeCell ref="C21:E21"/>
    <mergeCell ref="C22:E22"/>
    <mergeCell ref="C23:E23"/>
    <mergeCell ref="C31:E31"/>
    <mergeCell ref="C30:E30"/>
    <mergeCell ref="C40:E40"/>
    <mergeCell ref="C41:E41"/>
    <mergeCell ref="C32:E32"/>
    <mergeCell ref="C33:E33"/>
    <mergeCell ref="C34:E34"/>
    <mergeCell ref="C36:E36"/>
    <mergeCell ref="C37:E37"/>
    <mergeCell ref="C38:E38"/>
    <mergeCell ref="C39:E39"/>
    <mergeCell ref="C35:E35"/>
    <mergeCell ref="G18:I18"/>
    <mergeCell ref="G41:I41"/>
    <mergeCell ref="G39:I39"/>
    <mergeCell ref="G40:I40"/>
    <mergeCell ref="G31:I31"/>
    <mergeCell ref="G32:I32"/>
    <mergeCell ref="G36:I36"/>
    <mergeCell ref="G37:I37"/>
    <mergeCell ref="G38:I38"/>
    <mergeCell ref="G19:I19"/>
    <mergeCell ref="G20:I20"/>
    <mergeCell ref="G21:I21"/>
    <mergeCell ref="G22:I22"/>
    <mergeCell ref="G23:I23"/>
    <mergeCell ref="G24:I24"/>
    <mergeCell ref="G30:I30"/>
    <mergeCell ref="C12:E12"/>
    <mergeCell ref="C19:E19"/>
    <mergeCell ref="C20:E20"/>
    <mergeCell ref="G12:I12"/>
    <mergeCell ref="C13:E13"/>
    <mergeCell ref="C14:E14"/>
    <mergeCell ref="C15:E15"/>
    <mergeCell ref="C16:E16"/>
    <mergeCell ref="F12:F13"/>
    <mergeCell ref="C17:E17"/>
    <mergeCell ref="C18:E18"/>
    <mergeCell ref="G13:I13"/>
    <mergeCell ref="G14:I14"/>
    <mergeCell ref="G15:I15"/>
    <mergeCell ref="G16:I16"/>
    <mergeCell ref="G17:I17"/>
    <mergeCell ref="G8:I8"/>
    <mergeCell ref="G9:I9"/>
    <mergeCell ref="B8:E8"/>
    <mergeCell ref="B9:E9"/>
    <mergeCell ref="B10:E10"/>
    <mergeCell ref="B7:I7"/>
    <mergeCell ref="B2:I2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</vt:lpstr>
      <vt:lpstr>ORÇAMENTO</vt:lpstr>
      <vt:lpstr>CFF</vt:lpstr>
      <vt:lpstr>BDI</vt:lpstr>
      <vt:lpstr>CÁLCULO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estag-eng-04</dc:creator>
  <cp:lastModifiedBy>Rafael Carvalho</cp:lastModifiedBy>
  <cp:lastPrinted>2024-06-12T15:32:54Z</cp:lastPrinted>
  <dcterms:created xsi:type="dcterms:W3CDTF">2019-11-11T15:47:24Z</dcterms:created>
  <dcterms:modified xsi:type="dcterms:W3CDTF">2024-06-12T15:34:08Z</dcterms:modified>
</cp:coreProperties>
</file>